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userName="endo@anser.co.jp" reservationPassword="BB94"/>
  <workbookPr/>
  <bookViews>
    <workbookView xWindow="0" yWindow="0" windowWidth="19320" windowHeight="7770" tabRatio="575" firstSheet="2" activeTab="4"/>
  </bookViews>
  <sheets>
    <sheet name="リーグ戦成績表入力手順" sheetId="7" r:id="rId1"/>
    <sheet name="チームテーブル" sheetId="1" r:id="rId2"/>
    <sheet name="対戦表" sheetId="2" r:id="rId3"/>
    <sheet name="対戦結果表" sheetId="3" r:id="rId4"/>
    <sheet name="戦績表" sheetId="5" r:id="rId5"/>
    <sheet name="順位表" sheetId="6" r:id="rId6"/>
  </sheets>
  <definedNames>
    <definedName name="_xlnm.Print_Area" localSheetId="4">戦績表!$E$11:$AQ$26</definedName>
    <definedName name="成績１">#REF!</definedName>
    <definedName name="成績2">#REF!</definedName>
    <definedName name="対戦結果">対戦結果表!$C$5:$AP$13</definedName>
    <definedName name="対戦成績" localSheetId="0">対戦表!$J$5:$L$40</definedName>
    <definedName name="対戦成績">対戦表!$J$5:$L$40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2" i="5" l="1"/>
  <c r="K41" i="2" l="1"/>
  <c r="L41" i="2" l="1"/>
  <c r="K6" i="2"/>
  <c r="K7" i="2"/>
  <c r="K8" i="2"/>
  <c r="K9" i="2"/>
  <c r="K10" i="2"/>
  <c r="K11" i="2"/>
  <c r="K12" i="2"/>
  <c r="K13" i="2"/>
  <c r="K6" i="3" s="1"/>
  <c r="K14" i="2"/>
  <c r="K15" i="2"/>
  <c r="K16" i="2"/>
  <c r="K17" i="2"/>
  <c r="K18" i="2"/>
  <c r="K19" i="2"/>
  <c r="K21" i="2"/>
  <c r="K22" i="2"/>
  <c r="K23" i="2"/>
  <c r="K24" i="2"/>
  <c r="K25" i="2"/>
  <c r="K26" i="2"/>
  <c r="K27" i="2"/>
  <c r="K28" i="2"/>
  <c r="K29" i="2"/>
  <c r="D13" i="3" l="1"/>
  <c r="AC4" i="3" s="1"/>
  <c r="D12" i="3"/>
  <c r="Z4" i="3" s="1"/>
  <c r="D11" i="3"/>
  <c r="W4" i="3" s="1"/>
  <c r="D10" i="3"/>
  <c r="T4" i="3" s="1"/>
  <c r="D9" i="3"/>
  <c r="Q4" i="3" s="1"/>
  <c r="D8" i="3"/>
  <c r="N4" i="3" s="1"/>
  <c r="D7" i="3"/>
  <c r="K4" i="3" s="1"/>
  <c r="D6" i="3"/>
  <c r="H4" i="3" s="1"/>
  <c r="D5" i="3"/>
  <c r="E4" i="3" s="1"/>
  <c r="AE12" i="3"/>
  <c r="Z13" i="3" s="1"/>
  <c r="L40" i="2"/>
  <c r="K40" i="2"/>
  <c r="AC12" i="3" s="1"/>
  <c r="G40" i="2"/>
  <c r="B40" i="2"/>
  <c r="L39" i="2"/>
  <c r="AE11" i="3" s="1"/>
  <c r="W13" i="3" s="1"/>
  <c r="K39" i="2"/>
  <c r="AC11" i="3" s="1"/>
  <c r="G39" i="2"/>
  <c r="B39" i="2"/>
  <c r="L38" i="2"/>
  <c r="AB11" i="3" s="1"/>
  <c r="W12" i="3" s="1"/>
  <c r="K38" i="2"/>
  <c r="Z11" i="3" s="1"/>
  <c r="G38" i="2"/>
  <c r="B38" i="2"/>
  <c r="L37" i="2"/>
  <c r="K37" i="2"/>
  <c r="G37" i="2"/>
  <c r="B37" i="2"/>
  <c r="L36" i="2"/>
  <c r="K36" i="2"/>
  <c r="G36" i="2"/>
  <c r="B36" i="2"/>
  <c r="L35" i="2"/>
  <c r="K35" i="2"/>
  <c r="G35" i="2"/>
  <c r="B35" i="2"/>
  <c r="L34" i="2"/>
  <c r="AE9" i="3" s="1"/>
  <c r="Q13" i="3" s="1"/>
  <c r="K34" i="2"/>
  <c r="AC9" i="3" s="1"/>
  <c r="G34" i="2"/>
  <c r="B34" i="2"/>
  <c r="L33" i="2"/>
  <c r="AB9" i="3" s="1"/>
  <c r="Q12" i="3" s="1"/>
  <c r="K33" i="2"/>
  <c r="Z9" i="3" s="1"/>
  <c r="G33" i="2"/>
  <c r="B33" i="2"/>
  <c r="L32" i="2"/>
  <c r="Y9" i="3" s="1"/>
  <c r="Q11" i="3" s="1"/>
  <c r="K32" i="2"/>
  <c r="W9" i="3" s="1"/>
  <c r="G32" i="2"/>
  <c r="B32" i="2"/>
  <c r="L31" i="2"/>
  <c r="V9" i="3" s="1"/>
  <c r="Q10" i="3" s="1"/>
  <c r="K31" i="2"/>
  <c r="T9" i="3" s="1"/>
  <c r="G31" i="2"/>
  <c r="B31" i="2"/>
  <c r="L30" i="2"/>
  <c r="AE8" i="3" s="1"/>
  <c r="N13" i="3" s="1"/>
  <c r="K30" i="2"/>
  <c r="AC8" i="3" s="1"/>
  <c r="G30" i="2"/>
  <c r="B30" i="2"/>
  <c r="L29" i="2"/>
  <c r="AB8" i="3" s="1"/>
  <c r="N12" i="3" s="1"/>
  <c r="Z8" i="3"/>
  <c r="G29" i="2"/>
  <c r="B29" i="2"/>
  <c r="L28" i="2"/>
  <c r="Y8" i="3" s="1"/>
  <c r="N11" i="3" s="1"/>
  <c r="W8" i="3"/>
  <c r="G28" i="2"/>
  <c r="B28" i="2"/>
  <c r="L27" i="2"/>
  <c r="V8" i="3" s="1"/>
  <c r="N10" i="3" s="1"/>
  <c r="T8" i="3"/>
  <c r="G27" i="2"/>
  <c r="B27" i="2"/>
  <c r="L26" i="2"/>
  <c r="S8" i="3" s="1"/>
  <c r="N9" i="3" s="1"/>
  <c r="Q8" i="3"/>
  <c r="G26" i="2"/>
  <c r="B26" i="2"/>
  <c r="L25" i="2"/>
  <c r="AE7" i="3" s="1"/>
  <c r="K13" i="3" s="1"/>
  <c r="AC7" i="3"/>
  <c r="G25" i="2"/>
  <c r="B25" i="2"/>
  <c r="L24" i="2"/>
  <c r="AB7" i="3" s="1"/>
  <c r="K12" i="3" s="1"/>
  <c r="Z7" i="3"/>
  <c r="G24" i="2"/>
  <c r="B24" i="2"/>
  <c r="L23" i="2"/>
  <c r="Y7" i="3" s="1"/>
  <c r="K11" i="3" s="1"/>
  <c r="W7" i="3"/>
  <c r="G23" i="2"/>
  <c r="B23" i="2"/>
  <c r="L22" i="2"/>
  <c r="V7" i="3" s="1"/>
  <c r="K10" i="3" s="1"/>
  <c r="T7" i="3"/>
  <c r="G22" i="2"/>
  <c r="B22" i="2"/>
  <c r="L21" i="2"/>
  <c r="S7" i="3" s="1"/>
  <c r="K9" i="3" s="1"/>
  <c r="Q7" i="3"/>
  <c r="G21" i="2"/>
  <c r="B21" i="2"/>
  <c r="L20" i="2"/>
  <c r="P7" i="3" s="1"/>
  <c r="K8" i="3" s="1"/>
  <c r="K20" i="2"/>
  <c r="N7" i="3" s="1"/>
  <c r="G20" i="2"/>
  <c r="B20" i="2"/>
  <c r="L19" i="2"/>
  <c r="AE6" i="3" s="1"/>
  <c r="H13" i="3" s="1"/>
  <c r="AC6" i="3"/>
  <c r="G19" i="2"/>
  <c r="B19" i="2"/>
  <c r="L18" i="2"/>
  <c r="AB6" i="3" s="1"/>
  <c r="H12" i="3" s="1"/>
  <c r="Z6" i="3"/>
  <c r="G18" i="2"/>
  <c r="B18" i="2"/>
  <c r="L17" i="2"/>
  <c r="Y6" i="3" s="1"/>
  <c r="H11" i="3" s="1"/>
  <c r="W6" i="3"/>
  <c r="G17" i="2"/>
  <c r="B17" i="2"/>
  <c r="L16" i="2"/>
  <c r="V6" i="3" s="1"/>
  <c r="H10" i="3" s="1"/>
  <c r="T6" i="3"/>
  <c r="G16" i="2"/>
  <c r="B16" i="2"/>
  <c r="L15" i="2"/>
  <c r="S6" i="3" s="1"/>
  <c r="H9" i="3" s="1"/>
  <c r="Q6" i="3"/>
  <c r="G15" i="2"/>
  <c r="B15" i="2"/>
  <c r="L14" i="2"/>
  <c r="P6" i="3" s="1"/>
  <c r="H8" i="3" s="1"/>
  <c r="N6" i="3"/>
  <c r="G14" i="2"/>
  <c r="B14" i="2"/>
  <c r="L13" i="2"/>
  <c r="M6" i="3" s="1"/>
  <c r="G13" i="2"/>
  <c r="B13" i="2"/>
  <c r="L12" i="2"/>
  <c r="AE5" i="3" s="1"/>
  <c r="E13" i="3" s="1"/>
  <c r="AC5" i="3"/>
  <c r="G12" i="2"/>
  <c r="B12" i="2"/>
  <c r="L11" i="2"/>
  <c r="Z5" i="3"/>
  <c r="G11" i="2"/>
  <c r="B11" i="2"/>
  <c r="L10" i="2"/>
  <c r="W5" i="3"/>
  <c r="G10" i="2"/>
  <c r="B10" i="2"/>
  <c r="L9" i="2"/>
  <c r="V5" i="3" s="1"/>
  <c r="E10" i="3" s="1"/>
  <c r="T5" i="3"/>
  <c r="G9" i="2"/>
  <c r="B9" i="2"/>
  <c r="L8" i="2"/>
  <c r="G8" i="2"/>
  <c r="B8" i="2"/>
  <c r="L7" i="2"/>
  <c r="N5" i="3"/>
  <c r="G7" i="2"/>
  <c r="B7" i="2"/>
  <c r="L6" i="2"/>
  <c r="M5" i="3" s="1"/>
  <c r="K5" i="3"/>
  <c r="G6" i="2"/>
  <c r="B6" i="2"/>
  <c r="L5" i="2"/>
  <c r="J5" i="3" s="1"/>
  <c r="E6" i="3" s="1"/>
  <c r="K5" i="2"/>
  <c r="H5" i="3" s="1"/>
  <c r="G5" i="2"/>
  <c r="B5" i="2"/>
  <c r="AM6" i="3" l="1"/>
  <c r="H7" i="3"/>
  <c r="U8" i="3"/>
  <c r="AD5" i="3"/>
  <c r="L5" i="3"/>
  <c r="I5" i="3"/>
  <c r="AD12" i="3"/>
  <c r="AD8" i="3"/>
  <c r="X9" i="3"/>
  <c r="AD9" i="3"/>
  <c r="R6" i="3"/>
  <c r="U6" i="3"/>
  <c r="X6" i="3"/>
  <c r="AD6" i="3"/>
  <c r="R7" i="3"/>
  <c r="U7" i="3"/>
  <c r="X7" i="3"/>
  <c r="X8" i="3"/>
  <c r="AD7" i="3"/>
  <c r="R8" i="3"/>
  <c r="U5" i="3"/>
  <c r="AA11" i="3"/>
  <c r="U9" i="3"/>
  <c r="AD11" i="3"/>
  <c r="L6" i="3"/>
  <c r="P5" i="3"/>
  <c r="O5" i="3" s="1"/>
  <c r="S5" i="3"/>
  <c r="E9" i="3" s="1"/>
  <c r="AM9" i="3" s="1"/>
  <c r="Y5" i="3"/>
  <c r="E11" i="3" s="1"/>
  <c r="AB5" i="3"/>
  <c r="E12" i="3" s="1"/>
  <c r="J8" i="3"/>
  <c r="O6" i="3"/>
  <c r="J12" i="3"/>
  <c r="AA6" i="3"/>
  <c r="M8" i="3"/>
  <c r="O7" i="3"/>
  <c r="Q5" i="3"/>
  <c r="AM5" i="3" s="1"/>
  <c r="M12" i="3"/>
  <c r="AA7" i="3"/>
  <c r="S12" i="3"/>
  <c r="R12" i="3" s="1"/>
  <c r="AA9" i="3"/>
  <c r="P12" i="3"/>
  <c r="O12" i="3" s="1"/>
  <c r="AA8" i="3"/>
  <c r="G8" i="3"/>
  <c r="G12" i="3"/>
  <c r="J7" i="3"/>
  <c r="J11" i="3"/>
  <c r="M11" i="3"/>
  <c r="P11" i="3"/>
  <c r="O11" i="3" s="1"/>
  <c r="S11" i="3"/>
  <c r="R11" i="3" s="1"/>
  <c r="G7" i="3"/>
  <c r="P9" i="3"/>
  <c r="O9" i="3" s="1"/>
  <c r="G11" i="3"/>
  <c r="G13" i="3"/>
  <c r="J9" i="3"/>
  <c r="M9" i="3"/>
  <c r="E7" i="3"/>
  <c r="AM7" i="3" s="1"/>
  <c r="G6" i="3"/>
  <c r="AN6" i="3" s="1"/>
  <c r="G10" i="3"/>
  <c r="J10" i="3"/>
  <c r="J13" i="3"/>
  <c r="M10" i="3"/>
  <c r="M13" i="3"/>
  <c r="P10" i="3"/>
  <c r="O10" i="3" s="1"/>
  <c r="P13" i="3"/>
  <c r="O13" i="3" s="1"/>
  <c r="S10" i="3"/>
  <c r="R10" i="3" s="1"/>
  <c r="S13" i="3"/>
  <c r="R13" i="3" s="1"/>
  <c r="AC10" i="3"/>
  <c r="W10" i="3"/>
  <c r="Z10" i="3"/>
  <c r="Y12" i="3"/>
  <c r="X12" i="3" s="1"/>
  <c r="Y13" i="3"/>
  <c r="X13" i="3" s="1"/>
  <c r="AB13" i="3"/>
  <c r="AA13" i="3" s="1"/>
  <c r="Y10" i="3"/>
  <c r="T11" i="3" s="1"/>
  <c r="AB10" i="3"/>
  <c r="T12" i="3" s="1"/>
  <c r="AE10" i="3"/>
  <c r="T13" i="3" s="1"/>
  <c r="AM13" i="3" s="1"/>
  <c r="AM10" i="3" l="1"/>
  <c r="AN5" i="3"/>
  <c r="AO5" i="3" s="1"/>
  <c r="AN7" i="3"/>
  <c r="AM12" i="3"/>
  <c r="I10" i="3"/>
  <c r="AN10" i="3"/>
  <c r="I9" i="3"/>
  <c r="I11" i="3"/>
  <c r="I8" i="3"/>
  <c r="AN8" i="3"/>
  <c r="I13" i="3"/>
  <c r="I12" i="3"/>
  <c r="AM11" i="3"/>
  <c r="L9" i="3"/>
  <c r="L11" i="3"/>
  <c r="L13" i="3"/>
  <c r="L8" i="3"/>
  <c r="L10" i="3"/>
  <c r="I7" i="3"/>
  <c r="L12" i="3"/>
  <c r="AO6" i="3"/>
  <c r="F6" i="3"/>
  <c r="AA10" i="3"/>
  <c r="X10" i="3"/>
  <c r="AD10" i="3"/>
  <c r="AA5" i="3"/>
  <c r="R5" i="3"/>
  <c r="F10" i="3"/>
  <c r="X5" i="3"/>
  <c r="E8" i="3"/>
  <c r="AM8" i="3" s="1"/>
  <c r="G9" i="3"/>
  <c r="AN9" i="3" s="1"/>
  <c r="V13" i="3"/>
  <c r="AN13" i="3" s="1"/>
  <c r="V11" i="3"/>
  <c r="U11" i="3" s="1"/>
  <c r="F7" i="3"/>
  <c r="V12" i="3"/>
  <c r="AN12" i="3" s="1"/>
  <c r="F12" i="3"/>
  <c r="F11" i="3"/>
  <c r="AL11" i="3" s="1"/>
  <c r="F13" i="3"/>
  <c r="AJ7" i="3" l="1"/>
  <c r="AN11" i="3"/>
  <c r="AO11" i="3" s="1"/>
  <c r="AO13" i="3"/>
  <c r="AO7" i="3"/>
  <c r="AK11" i="3"/>
  <c r="AL10" i="3"/>
  <c r="AK10" i="3"/>
  <c r="AK7" i="3"/>
  <c r="AL7" i="3"/>
  <c r="AO8" i="3"/>
  <c r="AL6" i="3"/>
  <c r="AK6" i="3"/>
  <c r="AK5" i="3"/>
  <c r="AL5" i="3"/>
  <c r="AJ5" i="3"/>
  <c r="AO10" i="3"/>
  <c r="AO12" i="3"/>
  <c r="F9" i="3"/>
  <c r="AO9" i="3"/>
  <c r="AH5" i="3"/>
  <c r="AI5" i="3"/>
  <c r="F8" i="3"/>
  <c r="AH8" i="3" s="1"/>
  <c r="AH7" i="3"/>
  <c r="U13" i="3"/>
  <c r="AH13" i="3" s="1"/>
  <c r="U12" i="3"/>
  <c r="AJ12" i="3" s="1"/>
  <c r="AI10" i="3"/>
  <c r="AJ6" i="3"/>
  <c r="AH6" i="3"/>
  <c r="AI6" i="3"/>
  <c r="AJ10" i="3"/>
  <c r="AI7" i="3"/>
  <c r="AH10" i="3"/>
  <c r="AJ11" i="3"/>
  <c r="AH11" i="3"/>
  <c r="AI11" i="3"/>
  <c r="AK8" i="3" l="1"/>
  <c r="AL8" i="3"/>
  <c r="AL13" i="3"/>
  <c r="AF10" i="3"/>
  <c r="AV10" i="3" s="1"/>
  <c r="AG10" i="3"/>
  <c r="AF11" i="3"/>
  <c r="AV11" i="3" s="1"/>
  <c r="AG11" i="3"/>
  <c r="AI9" i="3"/>
  <c r="AK9" i="3"/>
  <c r="AL9" i="3"/>
  <c r="AK13" i="3"/>
  <c r="AF6" i="3"/>
  <c r="AV6" i="3" s="1"/>
  <c r="AG6" i="3"/>
  <c r="AF7" i="3"/>
  <c r="AV7" i="3" s="1"/>
  <c r="AG7" i="3"/>
  <c r="AF5" i="3"/>
  <c r="AV5" i="3" s="1"/>
  <c r="AW5" i="3" s="1"/>
  <c r="AG5" i="3"/>
  <c r="AL12" i="3"/>
  <c r="AK12" i="3"/>
  <c r="AH9" i="3"/>
  <c r="AJ9" i="3"/>
  <c r="AI13" i="3"/>
  <c r="AF13" i="3" s="1"/>
  <c r="AV13" i="3" s="1"/>
  <c r="AI8" i="3"/>
  <c r="AJ8" i="3"/>
  <c r="AJ13" i="3"/>
  <c r="AI12" i="3"/>
  <c r="AH12" i="3"/>
  <c r="AG9" i="3" l="1"/>
  <c r="AF9" i="3"/>
  <c r="AW13" i="3"/>
  <c r="AF8" i="3"/>
  <c r="AG12" i="3"/>
  <c r="AF12" i="3"/>
  <c r="AV12" i="3" s="1"/>
  <c r="AG13" i="3"/>
  <c r="AG8" i="3"/>
  <c r="AW11" i="3"/>
  <c r="AW6" i="3"/>
  <c r="AW7" i="3"/>
  <c r="AW10" i="3"/>
  <c r="AV8" i="3" l="1"/>
  <c r="AW8" i="3" s="1"/>
  <c r="AV9" i="3"/>
  <c r="AW9" i="3" s="1"/>
  <c r="AW12" i="3"/>
  <c r="AR5" i="3" l="1"/>
  <c r="AP5" i="3"/>
  <c r="AR7" i="3"/>
  <c r="AR6" i="3"/>
  <c r="AP7" i="3"/>
  <c r="AT6" i="3"/>
  <c r="AP11" i="3"/>
  <c r="AT7" i="3"/>
  <c r="AT11" i="3"/>
  <c r="AT13" i="3"/>
  <c r="AP12" i="3"/>
  <c r="AP6" i="3"/>
  <c r="AP9" i="3"/>
  <c r="AP8" i="3"/>
  <c r="AT10" i="3"/>
  <c r="AT8" i="3"/>
  <c r="AT9" i="3"/>
  <c r="AP13" i="3"/>
  <c r="AT5" i="3"/>
  <c r="AT12" i="3"/>
  <c r="AP10" i="3"/>
  <c r="AR11" i="3" l="1"/>
  <c r="AR13" i="3"/>
  <c r="AR10" i="3"/>
  <c r="AR12" i="3"/>
  <c r="AR8" i="3"/>
  <c r="AR9" i="3"/>
  <c r="D16" i="5" l="1"/>
  <c r="D18" i="5"/>
  <c r="N16" i="5" s="1"/>
  <c r="D17" i="5"/>
  <c r="H17" i="5" s="1"/>
  <c r="D20" i="5"/>
  <c r="T16" i="5" s="1"/>
  <c r="D23" i="5"/>
  <c r="AC16" i="5" s="1"/>
  <c r="D19" i="5"/>
  <c r="Q16" i="5" s="1"/>
  <c r="D21" i="5"/>
  <c r="W16" i="5" s="1"/>
  <c r="D24" i="5"/>
  <c r="D22" i="5"/>
  <c r="B4" i="6"/>
  <c r="E16" i="5"/>
  <c r="H18" i="5"/>
  <c r="B5" i="6"/>
  <c r="F17" i="5" l="1"/>
  <c r="I16" i="5"/>
  <c r="K16" i="5"/>
  <c r="E18" i="5"/>
  <c r="L15" i="5" s="1"/>
  <c r="E20" i="5"/>
  <c r="R15" i="5" s="1"/>
  <c r="E23" i="5"/>
  <c r="AA15" i="5" s="1"/>
  <c r="F20" i="5"/>
  <c r="B8" i="6"/>
  <c r="AA20" i="5"/>
  <c r="H20" i="5"/>
  <c r="R16" i="5"/>
  <c r="S16" i="5" s="1"/>
  <c r="L20" i="5"/>
  <c r="N23" i="5"/>
  <c r="AC18" i="5"/>
  <c r="T18" i="5"/>
  <c r="B6" i="6"/>
  <c r="L17" i="5"/>
  <c r="R17" i="5"/>
  <c r="K20" i="5"/>
  <c r="L16" i="5"/>
  <c r="K23" i="5"/>
  <c r="I20" i="5"/>
  <c r="L23" i="5"/>
  <c r="M23" i="5" s="1"/>
  <c r="T17" i="5"/>
  <c r="AA17" i="5"/>
  <c r="N17" i="5"/>
  <c r="F18" i="5"/>
  <c r="G18" i="5" s="1"/>
  <c r="I18" i="5"/>
  <c r="I23" i="5"/>
  <c r="E17" i="5"/>
  <c r="AA18" i="5"/>
  <c r="R18" i="5"/>
  <c r="K18" i="5"/>
  <c r="N20" i="5"/>
  <c r="W18" i="5"/>
  <c r="Q17" i="5"/>
  <c r="AA19" i="5"/>
  <c r="O16" i="5"/>
  <c r="P16" i="5" s="1"/>
  <c r="N21" i="5"/>
  <c r="F21" i="5"/>
  <c r="R21" i="5"/>
  <c r="W23" i="5"/>
  <c r="U17" i="5"/>
  <c r="U20" i="5"/>
  <c r="E21" i="5"/>
  <c r="U15" i="5" s="1"/>
  <c r="L21" i="5"/>
  <c r="AC21" i="5"/>
  <c r="U16" i="5"/>
  <c r="V16" i="5" s="1"/>
  <c r="AD21" i="5"/>
  <c r="U18" i="5"/>
  <c r="W20" i="5"/>
  <c r="T21" i="5"/>
  <c r="I21" i="5"/>
  <c r="B9" i="6"/>
  <c r="W17" i="5"/>
  <c r="K21" i="5"/>
  <c r="H21" i="5"/>
  <c r="Q18" i="5"/>
  <c r="Q20" i="5"/>
  <c r="U19" i="5"/>
  <c r="K19" i="5"/>
  <c r="F24" i="5"/>
  <c r="R24" i="5"/>
  <c r="N24" i="5"/>
  <c r="AD20" i="5"/>
  <c r="AF16" i="5"/>
  <c r="E24" i="5"/>
  <c r="C12" i="6" s="1"/>
  <c r="H24" i="5"/>
  <c r="T24" i="5"/>
  <c r="AF23" i="5"/>
  <c r="U24" i="5"/>
  <c r="B12" i="6"/>
  <c r="AF17" i="5"/>
  <c r="AD17" i="5"/>
  <c r="AD19" i="5"/>
  <c r="AD16" i="5"/>
  <c r="W24" i="5"/>
  <c r="K24" i="5"/>
  <c r="AF18" i="5"/>
  <c r="AD22" i="5"/>
  <c r="Q24" i="5"/>
  <c r="W19" i="5"/>
  <c r="O20" i="5"/>
  <c r="P20" i="5" s="1"/>
  <c r="Q21" i="5"/>
  <c r="Q23" i="5"/>
  <c r="R19" i="5"/>
  <c r="F19" i="5"/>
  <c r="N19" i="5"/>
  <c r="F23" i="5"/>
  <c r="R23" i="5"/>
  <c r="T23" i="5"/>
  <c r="AD23" i="5"/>
  <c r="AA24" i="5"/>
  <c r="O17" i="5"/>
  <c r="O18" i="5"/>
  <c r="AC19" i="5"/>
  <c r="I19" i="5"/>
  <c r="J19" i="5" s="1"/>
  <c r="T19" i="5"/>
  <c r="AF19" i="5"/>
  <c r="AA21" i="5"/>
  <c r="AA16" i="5"/>
  <c r="AB16" i="5" s="1"/>
  <c r="U23" i="5"/>
  <c r="V23" i="5" s="1"/>
  <c r="O23" i="5"/>
  <c r="B11" i="6"/>
  <c r="H23" i="5"/>
  <c r="L24" i="5"/>
  <c r="I24" i="5"/>
  <c r="O24" i="5"/>
  <c r="AC24" i="5"/>
  <c r="AC17" i="5"/>
  <c r="AD18" i="5"/>
  <c r="AE18" i="5" s="1"/>
  <c r="AF20" i="5"/>
  <c r="AC20" i="5"/>
  <c r="AB20" i="5" s="1"/>
  <c r="E19" i="5"/>
  <c r="C7" i="6" s="1"/>
  <c r="H19" i="5"/>
  <c r="L19" i="5"/>
  <c r="M19" i="5" s="1"/>
  <c r="B7" i="6"/>
  <c r="O21" i="5"/>
  <c r="AF21" i="5"/>
  <c r="Z23" i="5"/>
  <c r="Z18" i="5"/>
  <c r="E22" i="5"/>
  <c r="X15" i="5" s="1"/>
  <c r="N22" i="5"/>
  <c r="Z16" i="5"/>
  <c r="AO16" i="5" s="1"/>
  <c r="X23" i="5"/>
  <c r="Z24" i="5"/>
  <c r="X17" i="5"/>
  <c r="Z17" i="5"/>
  <c r="X20" i="5"/>
  <c r="H22" i="5"/>
  <c r="L22" i="5"/>
  <c r="M22" i="5" s="1"/>
  <c r="AC22" i="5"/>
  <c r="R22" i="5"/>
  <c r="K22" i="5"/>
  <c r="Z21" i="5"/>
  <c r="X16" i="5"/>
  <c r="Y16" i="5" s="1"/>
  <c r="AA22" i="5"/>
  <c r="O22" i="5"/>
  <c r="B10" i="6"/>
  <c r="AF22" i="5"/>
  <c r="AE22" i="5" s="1"/>
  <c r="X21" i="5"/>
  <c r="X18" i="5"/>
  <c r="F22" i="5"/>
  <c r="T22" i="5"/>
  <c r="W22" i="5"/>
  <c r="X19" i="5"/>
  <c r="Z19" i="5"/>
  <c r="X24" i="5"/>
  <c r="Z20" i="5"/>
  <c r="I22" i="5"/>
  <c r="U22" i="5"/>
  <c r="Q22" i="5"/>
  <c r="G17" i="5"/>
  <c r="J16" i="5"/>
  <c r="F15" i="5"/>
  <c r="C4" i="6"/>
  <c r="C8" i="6"/>
  <c r="C6" i="6" l="1"/>
  <c r="C11" i="6"/>
  <c r="AB18" i="5"/>
  <c r="AN17" i="5"/>
  <c r="I5" i="6" s="1"/>
  <c r="AN16" i="5"/>
  <c r="AN22" i="5"/>
  <c r="I10" i="6" s="1"/>
  <c r="AN23" i="5"/>
  <c r="AN19" i="5"/>
  <c r="AO19" i="5"/>
  <c r="AO18" i="5"/>
  <c r="AN18" i="5"/>
  <c r="AO23" i="5"/>
  <c r="J11" i="6" s="1"/>
  <c r="AO20" i="5"/>
  <c r="J8" i="6" s="1"/>
  <c r="AN20" i="5"/>
  <c r="I8" i="6" s="1"/>
  <c r="AO22" i="5"/>
  <c r="AO24" i="5"/>
  <c r="AN24" i="5"/>
  <c r="AO21" i="5"/>
  <c r="AN21" i="5"/>
  <c r="I9" i="6" s="1"/>
  <c r="C5" i="6"/>
  <c r="AO17" i="5"/>
  <c r="J9" i="6"/>
  <c r="G20" i="5"/>
  <c r="M16" i="5"/>
  <c r="J7" i="6"/>
  <c r="J18" i="5"/>
  <c r="G19" i="5"/>
  <c r="I7" i="6"/>
  <c r="I12" i="6"/>
  <c r="M20" i="5"/>
  <c r="S18" i="5"/>
  <c r="V18" i="5"/>
  <c r="J20" i="5"/>
  <c r="S24" i="5"/>
  <c r="M17" i="5"/>
  <c r="J23" i="5"/>
  <c r="S17" i="5"/>
  <c r="AB17" i="5"/>
  <c r="I15" i="5"/>
  <c r="AB19" i="5"/>
  <c r="G21" i="5"/>
  <c r="S21" i="5"/>
  <c r="V17" i="5"/>
  <c r="P21" i="5"/>
  <c r="M24" i="5"/>
  <c r="AB21" i="5"/>
  <c r="C9" i="6"/>
  <c r="G24" i="5"/>
  <c r="M21" i="5"/>
  <c r="S22" i="5"/>
  <c r="Y23" i="5"/>
  <c r="J21" i="5"/>
  <c r="AE21" i="5"/>
  <c r="Y24" i="5"/>
  <c r="AE23" i="5"/>
  <c r="AE16" i="5"/>
  <c r="G22" i="5"/>
  <c r="J24" i="5"/>
  <c r="P18" i="5"/>
  <c r="AE20" i="5"/>
  <c r="P24" i="5"/>
  <c r="V19" i="5"/>
  <c r="V20" i="5"/>
  <c r="G23" i="5"/>
  <c r="V22" i="5"/>
  <c r="P23" i="5"/>
  <c r="V24" i="5"/>
  <c r="AB24" i="5"/>
  <c r="P22" i="5"/>
  <c r="S23" i="5"/>
  <c r="Y21" i="5"/>
  <c r="Y20" i="5"/>
  <c r="AE19" i="5"/>
  <c r="AE17" i="5"/>
  <c r="AD15" i="5"/>
  <c r="J4" i="6"/>
  <c r="I6" i="6"/>
  <c r="J6" i="6"/>
  <c r="J5" i="6"/>
  <c r="J12" i="6"/>
  <c r="S19" i="5"/>
  <c r="J10" i="6"/>
  <c r="O15" i="5"/>
  <c r="Y19" i="5"/>
  <c r="C10" i="6"/>
  <c r="P17" i="5"/>
  <c r="Y18" i="5"/>
  <c r="Y17" i="5"/>
  <c r="J22" i="5"/>
  <c r="AB22" i="5"/>
  <c r="AJ16" i="5" l="1"/>
  <c r="G4" i="6" s="1"/>
  <c r="AL17" i="5"/>
  <c r="AI16" i="5"/>
  <c r="AK16" i="5"/>
  <c r="AL16" i="5"/>
  <c r="H4" i="6"/>
  <c r="AJ23" i="5"/>
  <c r="G11" i="6" s="1"/>
  <c r="AK21" i="5"/>
  <c r="H9" i="6" s="1"/>
  <c r="AI23" i="5"/>
  <c r="F11" i="6" s="1"/>
  <c r="AK23" i="5"/>
  <c r="H11" i="6" s="1"/>
  <c r="AM16" i="5"/>
  <c r="AM20" i="5"/>
  <c r="AL23" i="5"/>
  <c r="AK20" i="5"/>
  <c r="H8" i="6" s="1"/>
  <c r="AJ24" i="5"/>
  <c r="G12" i="6" s="1"/>
  <c r="AJ18" i="5"/>
  <c r="G6" i="6" s="1"/>
  <c r="AM24" i="5"/>
  <c r="AM23" i="5"/>
  <c r="AL18" i="5"/>
  <c r="AI24" i="5"/>
  <c r="F12" i="6" s="1"/>
  <c r="AL21" i="5"/>
  <c r="AM21" i="5"/>
  <c r="AI21" i="5"/>
  <c r="F9" i="6" s="1"/>
  <c r="AJ21" i="5"/>
  <c r="G9" i="6" s="1"/>
  <c r="AL24" i="5"/>
  <c r="AK24" i="5"/>
  <c r="H12" i="6" s="1"/>
  <c r="AJ20" i="5"/>
  <c r="AL20" i="5"/>
  <c r="AI20" i="5"/>
  <c r="AM18" i="5"/>
  <c r="AP23" i="5"/>
  <c r="K11" i="6" s="1"/>
  <c r="AK19" i="5"/>
  <c r="H7" i="6" s="1"/>
  <c r="AP16" i="5"/>
  <c r="K4" i="6" s="1"/>
  <c r="AP17" i="5"/>
  <c r="K5" i="6" s="1"/>
  <c r="AM19" i="5"/>
  <c r="I11" i="6"/>
  <c r="AP24" i="5"/>
  <c r="K12" i="6" s="1"/>
  <c r="AP18" i="5"/>
  <c r="K6" i="6" s="1"/>
  <c r="AL19" i="5"/>
  <c r="AL22" i="5"/>
  <c r="AK18" i="5"/>
  <c r="H6" i="6" s="1"/>
  <c r="AP21" i="5"/>
  <c r="K9" i="6" s="1"/>
  <c r="AJ17" i="5"/>
  <c r="G5" i="6" s="1"/>
  <c r="AK17" i="5"/>
  <c r="H5" i="6" s="1"/>
  <c r="AJ19" i="5"/>
  <c r="G7" i="6" s="1"/>
  <c r="AP19" i="5"/>
  <c r="K7" i="6" s="1"/>
  <c r="AP22" i="5"/>
  <c r="K10" i="6" s="1"/>
  <c r="AM17" i="5"/>
  <c r="AI19" i="5"/>
  <c r="AI17" i="5"/>
  <c r="I4" i="6"/>
  <c r="AI22" i="5"/>
  <c r="F10" i="6" s="1"/>
  <c r="AJ22" i="5"/>
  <c r="G10" i="6" s="1"/>
  <c r="AP20" i="5"/>
  <c r="K8" i="6" s="1"/>
  <c r="AK22" i="5"/>
  <c r="H10" i="6" s="1"/>
  <c r="AM22" i="5"/>
  <c r="AI18" i="5"/>
  <c r="F6" i="6" s="1"/>
  <c r="AH16" i="5" l="1"/>
  <c r="F4" i="6"/>
  <c r="AG16" i="5"/>
  <c r="E4" i="6"/>
  <c r="AG23" i="5"/>
  <c r="D11" i="6" s="1"/>
  <c r="AH23" i="5"/>
  <c r="E11" i="6" s="1"/>
  <c r="AG21" i="5"/>
  <c r="AW21" i="5" s="1"/>
  <c r="AG20" i="5"/>
  <c r="D8" i="6" s="1"/>
  <c r="AH24" i="5"/>
  <c r="E12" i="6" s="1"/>
  <c r="AG24" i="5"/>
  <c r="D12" i="6" s="1"/>
  <c r="F8" i="6"/>
  <c r="AH20" i="5"/>
  <c r="E8" i="6" s="1"/>
  <c r="G8" i="6"/>
  <c r="AH21" i="5"/>
  <c r="E9" i="6" s="1"/>
  <c r="AG17" i="5"/>
  <c r="D5" i="6" s="1"/>
  <c r="AH19" i="5"/>
  <c r="E7" i="6" s="1"/>
  <c r="AG19" i="5"/>
  <c r="D7" i="6" s="1"/>
  <c r="F5" i="6"/>
  <c r="AH17" i="5"/>
  <c r="E5" i="6" s="1"/>
  <c r="F7" i="6"/>
  <c r="AH18" i="5"/>
  <c r="E6" i="6" s="1"/>
  <c r="AG22" i="5"/>
  <c r="AW22" i="5" s="1"/>
  <c r="AX22" i="5" s="1"/>
  <c r="AH22" i="5"/>
  <c r="E10" i="6" s="1"/>
  <c r="AG18" i="5"/>
  <c r="D6" i="6" s="1"/>
  <c r="D4" i="6"/>
  <c r="AW16" i="5"/>
  <c r="D9" i="6"/>
  <c r="AW23" i="5" l="1"/>
  <c r="AX23" i="5" s="1"/>
  <c r="AW20" i="5"/>
  <c r="AX20" i="5" s="1"/>
  <c r="AW24" i="5"/>
  <c r="AX24" i="5" s="1"/>
  <c r="AW17" i="5"/>
  <c r="AW19" i="5"/>
  <c r="AX19" i="5" s="1"/>
  <c r="D10" i="6"/>
  <c r="AW18" i="5"/>
  <c r="AX18" i="5" s="1"/>
  <c r="AX16" i="5"/>
  <c r="AX21" i="5"/>
  <c r="AQ22" i="5" l="1"/>
  <c r="B22" i="5" s="1"/>
  <c r="A10" i="6" s="1"/>
  <c r="AX17" i="5"/>
  <c r="AS20" i="5" s="1"/>
  <c r="C20" i="5" s="1"/>
  <c r="AU21" i="5"/>
  <c r="AQ17" i="5"/>
  <c r="B17" i="5" s="1"/>
  <c r="A5" i="6" s="1"/>
  <c r="AQ19" i="5"/>
  <c r="B19" i="5" s="1"/>
  <c r="A7" i="6" s="1"/>
  <c r="AQ24" i="5"/>
  <c r="B24" i="5" s="1"/>
  <c r="A12" i="6" s="1"/>
  <c r="AU20" i="5"/>
  <c r="AQ21" i="5"/>
  <c r="B21" i="5" s="1"/>
  <c r="A9" i="6" s="1"/>
  <c r="AQ16" i="5"/>
  <c r="B16" i="5" s="1"/>
  <c r="A4" i="6" s="1"/>
  <c r="AU19" i="5"/>
  <c r="AU23" i="5"/>
  <c r="AU18" i="5"/>
  <c r="AQ20" i="5"/>
  <c r="B20" i="5" s="1"/>
  <c r="A8" i="6" s="1"/>
  <c r="AU16" i="5"/>
  <c r="AU17" i="5"/>
  <c r="AQ18" i="5"/>
  <c r="B18" i="5" s="1"/>
  <c r="A6" i="6" s="1"/>
  <c r="AQ23" i="5"/>
  <c r="B23" i="5" s="1"/>
  <c r="A11" i="6" s="1"/>
  <c r="AU22" i="5"/>
  <c r="AU24" i="5"/>
  <c r="AS16" i="5"/>
  <c r="C16" i="5" s="1"/>
  <c r="AS23" i="5" l="1"/>
  <c r="C23" i="5" s="1"/>
  <c r="AS19" i="5"/>
  <c r="C19" i="5" s="1"/>
  <c r="AS17" i="5"/>
  <c r="C17" i="5" s="1"/>
  <c r="AS22" i="5"/>
  <c r="C22" i="5" s="1"/>
  <c r="AS18" i="5"/>
  <c r="C18" i="5" s="1"/>
  <c r="AS24" i="5"/>
  <c r="C24" i="5" s="1"/>
  <c r="AS21" i="5"/>
  <c r="C21" i="5" s="1"/>
</calcChain>
</file>

<file path=xl/sharedStrings.xml><?xml version="1.0" encoding="utf-8"?>
<sst xmlns="http://schemas.openxmlformats.org/spreadsheetml/2006/main" count="174" uniqueCount="106">
  <si>
    <t>№</t>
    <phoneticPr fontId="1"/>
  </si>
  <si>
    <t>チーム名</t>
    <rPh sb="3" eb="4">
      <t>メイ</t>
    </rPh>
    <phoneticPr fontId="1"/>
  </si>
  <si>
    <t>対戦成績テーブル</t>
    <rPh sb="0" eb="2">
      <t>タイセン</t>
    </rPh>
    <rPh sb="2" eb="4">
      <t>セイセキ</t>
    </rPh>
    <phoneticPr fontId="1"/>
  </si>
  <si>
    <t>スコア</t>
    <phoneticPr fontId="1"/>
  </si>
  <si>
    <t>試合数</t>
    <rPh sb="0" eb="2">
      <t>シアイ</t>
    </rPh>
    <rPh sb="2" eb="3">
      <t>スウ</t>
    </rPh>
    <phoneticPr fontId="1"/>
  </si>
  <si>
    <t>組み合わせ№</t>
    <rPh sb="0" eb="1">
      <t>ク</t>
    </rPh>
    <rPh sb="2" eb="3">
      <t>ア</t>
    </rPh>
    <phoneticPr fontId="1"/>
  </si>
  <si>
    <t>スコア</t>
    <phoneticPr fontId="1"/>
  </si>
  <si>
    <t>-</t>
    <phoneticPr fontId="1"/>
  </si>
  <si>
    <t>-</t>
  </si>
  <si>
    <t>勝点</t>
    <rPh sb="0" eb="1">
      <t>カ</t>
    </rPh>
    <rPh sb="1" eb="2">
      <t>テン</t>
    </rPh>
    <phoneticPr fontId="5"/>
  </si>
  <si>
    <t>勝</t>
    <rPh sb="0" eb="1">
      <t>カ</t>
    </rPh>
    <phoneticPr fontId="5"/>
  </si>
  <si>
    <t>分</t>
    <rPh sb="0" eb="1">
      <t>ワ</t>
    </rPh>
    <phoneticPr fontId="5"/>
  </si>
  <si>
    <t>負</t>
    <rPh sb="0" eb="1">
      <t>マ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</si>
  <si>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</si>
  <si>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</si>
  <si>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試合数</t>
    <rPh sb="0" eb="3">
      <t>シアイスウ</t>
    </rPh>
    <phoneticPr fontId="1"/>
  </si>
  <si>
    <t>得失点</t>
    <rPh sb="0" eb="1">
      <t>トク</t>
    </rPh>
    <rPh sb="1" eb="3">
      <t>シッテン</t>
    </rPh>
    <phoneticPr fontId="5"/>
  </si>
  <si>
    <t>順位</t>
    <rPh sb="0" eb="2">
      <t>ジュンイ</t>
    </rPh>
    <phoneticPr fontId="1"/>
  </si>
  <si>
    <t>シート名「戦績表」のチーム名、勝ち点～得失点までのデータが、シート名「順位表」に転記され、成績順1位～15位の順位表が完成する。</t>
    <rPh sb="3" eb="4">
      <t>メイ</t>
    </rPh>
    <rPh sb="5" eb="7">
      <t>センセキ</t>
    </rPh>
    <rPh sb="7" eb="8">
      <t>ヒョウ</t>
    </rPh>
    <rPh sb="13" eb="14">
      <t>メイ</t>
    </rPh>
    <rPh sb="15" eb="16">
      <t>カ</t>
    </rPh>
    <rPh sb="17" eb="18">
      <t>テン</t>
    </rPh>
    <rPh sb="19" eb="22">
      <t>トクシッテン</t>
    </rPh>
    <rPh sb="33" eb="34">
      <t>メイ</t>
    </rPh>
    <rPh sb="35" eb="37">
      <t>ジュンイ</t>
    </rPh>
    <rPh sb="37" eb="38">
      <t>ヒョウ</t>
    </rPh>
    <rPh sb="40" eb="42">
      <t>テンキ</t>
    </rPh>
    <rPh sb="45" eb="48">
      <t>セイセキジュン</t>
    </rPh>
    <rPh sb="49" eb="50">
      <t>イ</t>
    </rPh>
    <rPh sb="53" eb="54">
      <t>イ</t>
    </rPh>
    <rPh sb="55" eb="58">
      <t>ジュンイヒョウ</t>
    </rPh>
    <rPh sb="59" eb="61">
      <t>カンセイ</t>
    </rPh>
    <phoneticPr fontId="1"/>
  </si>
  <si>
    <t>シート名「戦績表」から、シート名「順位表」に試合結果が転記され、成績順1位～15位の戦績表が完成する。</t>
    <rPh sb="3" eb="4">
      <t>メイ</t>
    </rPh>
    <rPh sb="5" eb="7">
      <t>センセキ</t>
    </rPh>
    <rPh sb="7" eb="8">
      <t>ヒョウ</t>
    </rPh>
    <rPh sb="15" eb="16">
      <t>メイ</t>
    </rPh>
    <rPh sb="17" eb="19">
      <t>ジュンイ</t>
    </rPh>
    <rPh sb="19" eb="20">
      <t>ヒョウ</t>
    </rPh>
    <rPh sb="22" eb="24">
      <t>シアイ</t>
    </rPh>
    <rPh sb="24" eb="26">
      <t>ケッカ</t>
    </rPh>
    <rPh sb="27" eb="29">
      <t>テンキ</t>
    </rPh>
    <rPh sb="32" eb="34">
      <t>セイセキ</t>
    </rPh>
    <rPh sb="34" eb="35">
      <t>ジュン</t>
    </rPh>
    <rPh sb="36" eb="37">
      <t>イ</t>
    </rPh>
    <rPh sb="40" eb="41">
      <t>イ</t>
    </rPh>
    <rPh sb="42" eb="44">
      <t>センセキ</t>
    </rPh>
    <rPh sb="44" eb="45">
      <t>ヒョウ</t>
    </rPh>
    <rPh sb="46" eb="48">
      <t>カンセイ</t>
    </rPh>
    <phoneticPr fontId="1"/>
  </si>
  <si>
    <t>順位付け点数A</t>
    <rPh sb="0" eb="2">
      <t>ジュンイ</t>
    </rPh>
    <rPh sb="2" eb="3">
      <t>ツ</t>
    </rPh>
    <rPh sb="4" eb="6">
      <t>テンスウ</t>
    </rPh>
    <phoneticPr fontId="1"/>
  </si>
  <si>
    <t>順位付け点数B</t>
    <rPh sb="0" eb="2">
      <t>ジュンイ</t>
    </rPh>
    <rPh sb="2" eb="3">
      <t>ツ</t>
    </rPh>
    <rPh sb="4" eb="6">
      <t>テンスウ</t>
    </rPh>
    <phoneticPr fontId="1"/>
  </si>
  <si>
    <t>順位A</t>
    <rPh sb="0" eb="2">
      <t>ジュンイ</t>
    </rPh>
    <phoneticPr fontId="5"/>
  </si>
  <si>
    <t>順位B</t>
    <rPh sb="0" eb="2">
      <t>ジュンイ</t>
    </rPh>
    <phoneticPr fontId="5"/>
  </si>
  <si>
    <t>順位Ｃ</t>
    <rPh sb="0" eb="2">
      <t>ジュンイ</t>
    </rPh>
    <phoneticPr fontId="1"/>
  </si>
  <si>
    <t>※順位Ａ：同順位を表示して、1位～15位を表示</t>
    <rPh sb="1" eb="3">
      <t>ジュンイ</t>
    </rPh>
    <rPh sb="5" eb="6">
      <t>ドウ</t>
    </rPh>
    <rPh sb="6" eb="8">
      <t>ジュンイ</t>
    </rPh>
    <rPh sb="9" eb="11">
      <t>ヒョウジ</t>
    </rPh>
    <rPh sb="15" eb="16">
      <t>イ</t>
    </rPh>
    <rPh sb="19" eb="20">
      <t>イ</t>
    </rPh>
    <rPh sb="21" eb="23">
      <t>ヒョウジ</t>
    </rPh>
    <phoneticPr fontId="1"/>
  </si>
  <si>
    <t>※順位Ｂ、Ｃ：同順位が存在しても、1位～15位を表示</t>
    <rPh sb="1" eb="3">
      <t>ジュンイ</t>
    </rPh>
    <rPh sb="7" eb="8">
      <t>ドウ</t>
    </rPh>
    <rPh sb="8" eb="10">
      <t>ジュンイ</t>
    </rPh>
    <rPh sb="11" eb="13">
      <t>ソンザイ</t>
    </rPh>
    <rPh sb="18" eb="19">
      <t>イ</t>
    </rPh>
    <rPh sb="22" eb="23">
      <t>イ</t>
    </rPh>
    <rPh sb="24" eb="26">
      <t>ヒョウジ</t>
    </rPh>
    <phoneticPr fontId="1"/>
  </si>
  <si>
    <t>順位Ａ</t>
    <rPh sb="0" eb="2">
      <t>ジュンイ</t>
    </rPh>
    <phoneticPr fontId="1"/>
  </si>
  <si>
    <t>順位A</t>
    <rPh sb="0" eb="2">
      <t>ジュンイ</t>
    </rPh>
    <phoneticPr fontId="1"/>
  </si>
  <si>
    <t>順位B</t>
    <rPh sb="0" eb="2">
      <t>ジュンイ</t>
    </rPh>
    <phoneticPr fontId="1"/>
  </si>
  <si>
    <t>順位B</t>
    <rPh sb="0" eb="2">
      <t>ジュンイ</t>
    </rPh>
    <phoneticPr fontId="1"/>
  </si>
  <si>
    <t>順位Ｂ参照</t>
    <rPh sb="0" eb="2">
      <t>ジュンイ</t>
    </rPh>
    <rPh sb="3" eb="5">
      <t>サンショウ</t>
    </rPh>
    <phoneticPr fontId="1"/>
  </si>
  <si>
    <t>※</t>
    <phoneticPr fontId="1"/>
  </si>
  <si>
    <t>不戦勝</t>
    <rPh sb="0" eb="3">
      <t>フセンショウ</t>
    </rPh>
    <phoneticPr fontId="1"/>
  </si>
  <si>
    <t>不戦敗</t>
    <rPh sb="0" eb="2">
      <t>フセン</t>
    </rPh>
    <rPh sb="2" eb="3">
      <t>パイ</t>
    </rPh>
    <phoneticPr fontId="1"/>
  </si>
  <si>
    <t>不戦勝・不戦敗の場合は以下の通りの手順で結果入力をする。</t>
    <rPh sb="0" eb="3">
      <t>フセンショウ</t>
    </rPh>
    <rPh sb="4" eb="6">
      <t>フセン</t>
    </rPh>
    <rPh sb="6" eb="7">
      <t>パイ</t>
    </rPh>
    <rPh sb="8" eb="10">
      <t>バアイ</t>
    </rPh>
    <rPh sb="11" eb="13">
      <t>イカ</t>
    </rPh>
    <rPh sb="14" eb="15">
      <t>トオ</t>
    </rPh>
    <rPh sb="17" eb="19">
      <t>テジュン</t>
    </rPh>
    <rPh sb="20" eb="22">
      <t>ケッカ</t>
    </rPh>
    <rPh sb="22" eb="24">
      <t>ニュウリョク</t>
    </rPh>
    <phoneticPr fontId="1"/>
  </si>
  <si>
    <t>※水色列のセルにスコアを入力して下さい。</t>
    <rPh sb="1" eb="3">
      <t>ミズイロ</t>
    </rPh>
    <rPh sb="3" eb="4">
      <t>レツ</t>
    </rPh>
    <rPh sb="12" eb="14">
      <t>ニュウリョク</t>
    </rPh>
    <rPh sb="16" eb="17">
      <t>クダ</t>
    </rPh>
    <phoneticPr fontId="1"/>
  </si>
  <si>
    <t>※不戦勝のチームには得点を「５」、不戦敗のチームは得点を「０」と入力して下さい。</t>
    <rPh sb="1" eb="4">
      <t>フセンショウ</t>
    </rPh>
    <rPh sb="10" eb="12">
      <t>トクテン</t>
    </rPh>
    <rPh sb="17" eb="19">
      <t>フセン</t>
    </rPh>
    <rPh sb="19" eb="20">
      <t>パイ</t>
    </rPh>
    <rPh sb="25" eb="27">
      <t>トクテン</t>
    </rPh>
    <rPh sb="32" eb="34">
      <t>ニュウリョク</t>
    </rPh>
    <rPh sb="36" eb="37">
      <t>クダ</t>
    </rPh>
    <phoneticPr fontId="1"/>
  </si>
  <si>
    <t>会場</t>
    <rPh sb="0" eb="2">
      <t>カイジョウ</t>
    </rPh>
    <phoneticPr fontId="1"/>
  </si>
  <si>
    <t>ブロック</t>
    <phoneticPr fontId="1"/>
  </si>
  <si>
    <t>更新</t>
    <rPh sb="0" eb="2">
      <t>コウシン</t>
    </rPh>
    <phoneticPr fontId="1"/>
  </si>
  <si>
    <t>※</t>
    <phoneticPr fontId="1"/>
  </si>
  <si>
    <t>以下のセルへリーグに参戦するチーム名を表記する。</t>
    <rPh sb="0" eb="2">
      <t>イカ</t>
    </rPh>
    <rPh sb="10" eb="12">
      <t>サンセン</t>
    </rPh>
    <rPh sb="17" eb="18">
      <t>メイ</t>
    </rPh>
    <rPh sb="19" eb="21">
      <t>ヒョウキ</t>
    </rPh>
    <phoneticPr fontId="1"/>
  </si>
  <si>
    <t>チーム名の表記は全角文字5文字以内で入力すること。</t>
    <rPh sb="3" eb="4">
      <t>メイ</t>
    </rPh>
    <rPh sb="5" eb="7">
      <t>ヒョウキ</t>
    </rPh>
    <rPh sb="8" eb="10">
      <t>ゼンカク</t>
    </rPh>
    <rPh sb="10" eb="12">
      <t>モジ</t>
    </rPh>
    <rPh sb="13" eb="15">
      <t>モジ</t>
    </rPh>
    <rPh sb="15" eb="17">
      <t>イナイ</t>
    </rPh>
    <rPh sb="18" eb="20">
      <t>ニュウリョク</t>
    </rPh>
    <phoneticPr fontId="1"/>
  </si>
  <si>
    <r>
      <t>　　ex)　横浜F・マリノスプライマリー　→　</t>
    </r>
    <r>
      <rPr>
        <b/>
        <sz val="10"/>
        <color rgb="FFFF0000"/>
        <rFont val="HGPｺﾞｼｯｸM"/>
        <family val="3"/>
        <charset val="128"/>
      </rPr>
      <t>横浜FM</t>
    </r>
    <rPh sb="6" eb="8">
      <t>ヨコハマ</t>
    </rPh>
    <rPh sb="23" eb="25">
      <t>ヨコハマ</t>
    </rPh>
    <phoneticPr fontId="1"/>
  </si>
  <si>
    <t>　サッカークラブ　→　ＳＣ　、サッカー少年団　→　ＳＳ</t>
    <rPh sb="19" eb="22">
      <t>ショウネンダン</t>
    </rPh>
    <phoneticPr fontId="1"/>
  </si>
  <si>
    <t>　サッカースポーツ少年団　→　ＳＳＳ</t>
    <rPh sb="9" eb="12">
      <t>ショウネンダン</t>
    </rPh>
    <phoneticPr fontId="1"/>
  </si>
  <si>
    <r>
      <t>　　　　　神奈川サッカー少年団　→　</t>
    </r>
    <r>
      <rPr>
        <b/>
        <sz val="10"/>
        <color rgb="FFFF0000"/>
        <rFont val="HGPｺﾞｼｯｸM"/>
        <family val="3"/>
        <charset val="128"/>
      </rPr>
      <t>神奈川ＳＳ</t>
    </r>
    <rPh sb="5" eb="8">
      <t>カナガワ</t>
    </rPh>
    <rPh sb="12" eb="15">
      <t>ショウネンダン</t>
    </rPh>
    <rPh sb="18" eb="21">
      <t>カナガワ</t>
    </rPh>
    <phoneticPr fontId="1"/>
  </si>
  <si>
    <r>
      <t>②「対戦結果表」「戦績表」シートに表記された当該試合の「○・●」を</t>
    </r>
    <r>
      <rPr>
        <b/>
        <u/>
        <sz val="11"/>
        <color theme="0"/>
        <rFont val="ＭＳ Ｐゴシック"/>
        <family val="3"/>
        <charset val="128"/>
        <scheme val="minor"/>
      </rPr>
      <t>「◇・◆」に手入力で置き換える</t>
    </r>
    <r>
      <rPr>
        <sz val="11"/>
        <color theme="0"/>
        <rFont val="ＭＳ Ｐゴシック"/>
        <family val="3"/>
        <charset val="128"/>
        <scheme val="minor"/>
      </rPr>
      <t>。</t>
    </r>
    <rPh sb="2" eb="4">
      <t>タイセン</t>
    </rPh>
    <rPh sb="4" eb="6">
      <t>ケッカ</t>
    </rPh>
    <rPh sb="6" eb="7">
      <t>ヒョウ</t>
    </rPh>
    <rPh sb="9" eb="11">
      <t>センセキ</t>
    </rPh>
    <rPh sb="11" eb="12">
      <t>ヒョウ</t>
    </rPh>
    <rPh sb="17" eb="19">
      <t>ヒョウキ</t>
    </rPh>
    <rPh sb="22" eb="24">
      <t>トウガイ</t>
    </rPh>
    <rPh sb="24" eb="26">
      <t>ジアイ</t>
    </rPh>
    <rPh sb="39" eb="40">
      <t>テ</t>
    </rPh>
    <rPh sb="40" eb="42">
      <t>ニュウリョク</t>
    </rPh>
    <rPh sb="43" eb="44">
      <t>オ</t>
    </rPh>
    <rPh sb="45" eb="46">
      <t>カ</t>
    </rPh>
    <phoneticPr fontId="1"/>
  </si>
  <si>
    <r>
      <t>③「対戦表」「戦績表」シートの当該試合の</t>
    </r>
    <r>
      <rPr>
        <b/>
        <u/>
        <sz val="11"/>
        <color theme="0"/>
        <rFont val="ＭＳ Ｐゴシック"/>
        <family val="3"/>
        <charset val="128"/>
        <scheme val="minor"/>
      </rPr>
      <t>スコアの文字を「赤色」にする</t>
    </r>
    <r>
      <rPr>
        <sz val="11"/>
        <color theme="0"/>
        <rFont val="ＭＳ Ｐゴシック"/>
        <family val="3"/>
        <charset val="128"/>
        <scheme val="minor"/>
      </rPr>
      <t>。</t>
    </r>
    <rPh sb="2" eb="4">
      <t>タイセン</t>
    </rPh>
    <rPh sb="4" eb="5">
      <t>ヒョウ</t>
    </rPh>
    <rPh sb="7" eb="9">
      <t>センセキ</t>
    </rPh>
    <rPh sb="9" eb="10">
      <t>ヒョウ</t>
    </rPh>
    <rPh sb="15" eb="17">
      <t>トウガイ</t>
    </rPh>
    <rPh sb="17" eb="19">
      <t>ジアイ</t>
    </rPh>
    <rPh sb="24" eb="26">
      <t>モジ</t>
    </rPh>
    <rPh sb="28" eb="30">
      <t>アカイロ</t>
    </rPh>
    <phoneticPr fontId="1"/>
  </si>
  <si>
    <t>④リーグ戦全日程終了時、不戦敗チーム勝点から不戦敗数１試合につき「－１」を手入力でマイナスする。</t>
    <rPh sb="4" eb="5">
      <t>セン</t>
    </rPh>
    <rPh sb="5" eb="8">
      <t>ゼンニッテイ</t>
    </rPh>
    <rPh sb="8" eb="10">
      <t>シュウリョウ</t>
    </rPh>
    <rPh sb="10" eb="11">
      <t>ジ</t>
    </rPh>
    <rPh sb="12" eb="14">
      <t>フセン</t>
    </rPh>
    <rPh sb="14" eb="15">
      <t>パイ</t>
    </rPh>
    <rPh sb="18" eb="19">
      <t>カチ</t>
    </rPh>
    <rPh sb="19" eb="20">
      <t>テン</t>
    </rPh>
    <rPh sb="22" eb="24">
      <t>フセン</t>
    </rPh>
    <rPh sb="24" eb="25">
      <t>パイ</t>
    </rPh>
    <rPh sb="25" eb="26">
      <t>スウ</t>
    </rPh>
    <rPh sb="27" eb="29">
      <t>シアイ</t>
    </rPh>
    <rPh sb="37" eb="38">
      <t>テ</t>
    </rPh>
    <rPh sb="38" eb="40">
      <t>ニュウリョク</t>
    </rPh>
    <phoneticPr fontId="1"/>
  </si>
  <si>
    <r>
      <t>※　不戦勝・不戦敗があった場合、シートに表記された当該試合の「○・●」を</t>
    </r>
    <r>
      <rPr>
        <b/>
        <u/>
        <sz val="11"/>
        <color theme="1"/>
        <rFont val="HGPｺﾞｼｯｸM"/>
        <family val="3"/>
        <charset val="128"/>
      </rPr>
      <t>「◇・◆」に手入力で置き換える。</t>
    </r>
    <rPh sb="2" eb="5">
      <t>フセンショウ</t>
    </rPh>
    <rPh sb="6" eb="8">
      <t>フセン</t>
    </rPh>
    <rPh sb="8" eb="9">
      <t>パイ</t>
    </rPh>
    <rPh sb="13" eb="15">
      <t>バアイ</t>
    </rPh>
    <phoneticPr fontId="1"/>
  </si>
  <si>
    <r>
      <t>※　不戦敗による勝点の剥奪は、</t>
    </r>
    <r>
      <rPr>
        <b/>
        <u/>
        <sz val="11"/>
        <color rgb="FFFF0000"/>
        <rFont val="HGPｺﾞｼｯｸM"/>
        <family val="3"/>
        <charset val="128"/>
      </rPr>
      <t>全日程終了後</t>
    </r>
    <r>
      <rPr>
        <b/>
        <u/>
        <sz val="11"/>
        <color theme="1"/>
        <rFont val="HGPｺﾞｼｯｸM"/>
        <family val="3"/>
        <charset val="128"/>
      </rPr>
      <t>、不戦敗数×１を手入力で「勝点」からマイナスすること。</t>
    </r>
    <r>
      <rPr>
        <sz val="11"/>
        <color theme="1"/>
        <rFont val="HGPｺﾞｼｯｸM"/>
        <family val="3"/>
        <charset val="128"/>
      </rPr>
      <t>(不戦勝は計算式が入っているので入力無）</t>
    </r>
    <rPh sb="2" eb="4">
      <t>フセン</t>
    </rPh>
    <rPh sb="4" eb="5">
      <t>パイ</t>
    </rPh>
    <rPh sb="8" eb="9">
      <t>カ</t>
    </rPh>
    <rPh sb="9" eb="10">
      <t>テン</t>
    </rPh>
    <rPh sb="11" eb="13">
      <t>ハクダツ</t>
    </rPh>
    <rPh sb="15" eb="18">
      <t>ゼンニッテイ</t>
    </rPh>
    <rPh sb="18" eb="20">
      <t>シュウリョウ</t>
    </rPh>
    <rPh sb="20" eb="21">
      <t>ゴ</t>
    </rPh>
    <rPh sb="22" eb="24">
      <t>フセン</t>
    </rPh>
    <rPh sb="24" eb="25">
      <t>パイ</t>
    </rPh>
    <rPh sb="25" eb="26">
      <t>スウ</t>
    </rPh>
    <rPh sb="29" eb="30">
      <t>テ</t>
    </rPh>
    <rPh sb="30" eb="32">
      <t>ニュウリョク</t>
    </rPh>
    <rPh sb="34" eb="35">
      <t>カチ</t>
    </rPh>
    <rPh sb="35" eb="36">
      <t>テン</t>
    </rPh>
    <rPh sb="49" eb="52">
      <t>フセンショウ</t>
    </rPh>
    <rPh sb="53" eb="55">
      <t>ケイサン</t>
    </rPh>
    <rPh sb="55" eb="56">
      <t>シキ</t>
    </rPh>
    <rPh sb="57" eb="58">
      <t>ハイ</t>
    </rPh>
    <rPh sb="64" eb="66">
      <t>ニュウリョク</t>
    </rPh>
    <rPh sb="66" eb="67">
      <t>ナシ</t>
    </rPh>
    <phoneticPr fontId="1"/>
  </si>
  <si>
    <r>
      <t>※　下記の印刷範囲で囲まれたデータをコピーし、ペイントに貼り付け</t>
    </r>
    <r>
      <rPr>
        <b/>
        <u/>
        <sz val="11"/>
        <color theme="1"/>
        <rFont val="HGPｺﾞｼｯｸM"/>
        <family val="3"/>
        <charset val="128"/>
      </rPr>
      <t>画像化する</t>
    </r>
    <r>
      <rPr>
        <sz val="11"/>
        <color theme="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画像化したデータは、ＦＡＫＪ4種広報安倍まで提出する。（kanagawa.fa4@gmail.com)</t>
    </r>
    <rPh sb="2" eb="4">
      <t>カキ</t>
    </rPh>
    <rPh sb="5" eb="7">
      <t>インサツ</t>
    </rPh>
    <rPh sb="7" eb="9">
      <t>ハンイ</t>
    </rPh>
    <rPh sb="10" eb="11">
      <t>カコ</t>
    </rPh>
    <rPh sb="28" eb="29">
      <t>ハ</t>
    </rPh>
    <rPh sb="30" eb="31">
      <t>ツ</t>
    </rPh>
    <rPh sb="32" eb="34">
      <t>ガゾウ</t>
    </rPh>
    <rPh sb="34" eb="35">
      <t>カ</t>
    </rPh>
    <rPh sb="38" eb="41">
      <t>ガゾウカ</t>
    </rPh>
    <rPh sb="53" eb="54">
      <t>シュ</t>
    </rPh>
    <rPh sb="54" eb="56">
      <t>コウホウ</t>
    </rPh>
    <rPh sb="56" eb="58">
      <t>アベ</t>
    </rPh>
    <rPh sb="60" eb="62">
      <t>テイシュツ</t>
    </rPh>
    <phoneticPr fontId="1"/>
  </si>
  <si>
    <r>
      <t>※不戦敗による勝点の剥奪は、</t>
    </r>
    <r>
      <rPr>
        <sz val="11"/>
        <color rgb="FFFF0000"/>
        <rFont val="ＭＳ Ｐゴシック"/>
        <family val="3"/>
        <charset val="128"/>
        <scheme val="minor"/>
      </rPr>
      <t>全日程終了後</t>
    </r>
    <r>
      <rPr>
        <sz val="11"/>
        <color theme="1"/>
        <rFont val="ＭＳ Ｐゴシック"/>
        <family val="2"/>
        <charset val="128"/>
        <scheme val="minor"/>
      </rPr>
      <t>、不戦敗数×１を手入力で「勝点」からマイナスしてください。</t>
    </r>
    <rPh sb="1" eb="3">
      <t>フセン</t>
    </rPh>
    <rPh sb="3" eb="4">
      <t>パイ</t>
    </rPh>
    <rPh sb="7" eb="8">
      <t>カ</t>
    </rPh>
    <rPh sb="8" eb="9">
      <t>テン</t>
    </rPh>
    <rPh sb="10" eb="12">
      <t>ハクダツ</t>
    </rPh>
    <rPh sb="14" eb="17">
      <t>ゼンニッテイ</t>
    </rPh>
    <rPh sb="17" eb="19">
      <t>シュウリョウ</t>
    </rPh>
    <rPh sb="19" eb="20">
      <t>ゴ</t>
    </rPh>
    <rPh sb="21" eb="23">
      <t>フセン</t>
    </rPh>
    <rPh sb="23" eb="24">
      <t>パイ</t>
    </rPh>
    <rPh sb="24" eb="25">
      <t>スウ</t>
    </rPh>
    <rPh sb="28" eb="29">
      <t>テ</t>
    </rPh>
    <rPh sb="29" eb="31">
      <t>ニュウリョク</t>
    </rPh>
    <rPh sb="33" eb="34">
      <t>カチ</t>
    </rPh>
    <rPh sb="34" eb="35">
      <t>テン</t>
    </rPh>
    <phoneticPr fontId="1"/>
  </si>
  <si>
    <r>
      <t>※不戦勝、不戦敗のスコア欄は</t>
    </r>
    <r>
      <rPr>
        <sz val="11"/>
        <color rgb="FFFF0000"/>
        <rFont val="ＭＳ Ｐゴシック"/>
        <family val="3"/>
        <charset val="128"/>
        <scheme val="minor"/>
      </rPr>
      <t>赤字</t>
    </r>
    <r>
      <rPr>
        <sz val="11"/>
        <color theme="1"/>
        <rFont val="ＭＳ Ｐゴシック"/>
        <family val="2"/>
        <charset val="128"/>
        <scheme val="minor"/>
      </rPr>
      <t>にしておくことをお勧めします。</t>
    </r>
    <rPh sb="1" eb="4">
      <t>フセンショウ</t>
    </rPh>
    <rPh sb="5" eb="7">
      <t>フセン</t>
    </rPh>
    <rPh sb="7" eb="8">
      <t>パイ</t>
    </rPh>
    <rPh sb="12" eb="13">
      <t>ラン</t>
    </rPh>
    <rPh sb="14" eb="16">
      <t>アカジ</t>
    </rPh>
    <rPh sb="25" eb="26">
      <t>スス</t>
    </rPh>
    <phoneticPr fontId="1"/>
  </si>
  <si>
    <t>ホームページに使用するのは、シート名「戦績表」が基本。「順位表」は全日程終了後HPに掲載する。</t>
    <rPh sb="7" eb="9">
      <t>シヨウ</t>
    </rPh>
    <rPh sb="17" eb="18">
      <t>メイ</t>
    </rPh>
    <rPh sb="19" eb="21">
      <t>センセキ</t>
    </rPh>
    <rPh sb="21" eb="22">
      <t>ヒョウ</t>
    </rPh>
    <rPh sb="24" eb="26">
      <t>キホン</t>
    </rPh>
    <rPh sb="33" eb="36">
      <t>ゼンニッテイ</t>
    </rPh>
    <rPh sb="36" eb="38">
      <t>シュウリョウ</t>
    </rPh>
    <rPh sb="38" eb="39">
      <t>ゴ</t>
    </rPh>
    <rPh sb="42" eb="44">
      <t>ケイサイ</t>
    </rPh>
    <phoneticPr fontId="1"/>
  </si>
  <si>
    <t>「戦績表」シートの印刷範囲で囲まれたデータをコピーし、ペイントに貼り付け画像化する。</t>
    <rPh sb="1" eb="3">
      <t>センセキ</t>
    </rPh>
    <rPh sb="3" eb="4">
      <t>ヒョウ</t>
    </rPh>
    <phoneticPr fontId="1"/>
  </si>
  <si>
    <t>横浜</t>
    <rPh sb="0" eb="2">
      <t>ヨコハマ</t>
    </rPh>
    <phoneticPr fontId="1"/>
  </si>
  <si>
    <t>県央</t>
    <rPh sb="0" eb="2">
      <t>ケンオウ</t>
    </rPh>
    <phoneticPr fontId="1"/>
  </si>
  <si>
    <t>その他</t>
    <rPh sb="2" eb="3">
      <t>タ</t>
    </rPh>
    <phoneticPr fontId="1"/>
  </si>
  <si>
    <t>川崎</t>
    <rPh sb="0" eb="2">
      <t>カワサキ</t>
    </rPh>
    <phoneticPr fontId="1"/>
  </si>
  <si>
    <t>県西</t>
    <rPh sb="0" eb="1">
      <t>ケン</t>
    </rPh>
    <rPh sb="1" eb="2">
      <t>ニシ</t>
    </rPh>
    <phoneticPr fontId="1"/>
  </si>
  <si>
    <t>湘南</t>
    <rPh sb="0" eb="2">
      <t>ショウナン</t>
    </rPh>
    <phoneticPr fontId="1"/>
  </si>
  <si>
    <t>女子</t>
    <rPh sb="0" eb="2">
      <t>ジョシ</t>
    </rPh>
    <phoneticPr fontId="1"/>
  </si>
  <si>
    <t>yh○○</t>
    <phoneticPr fontId="1"/>
  </si>
  <si>
    <t>ko○○</t>
    <phoneticPr fontId="1"/>
  </si>
  <si>
    <t>ks○○</t>
    <phoneticPr fontId="1"/>
  </si>
  <si>
    <t>kni○○</t>
    <phoneticPr fontId="1"/>
  </si>
  <si>
    <t>sh○○</t>
    <phoneticPr fontId="1"/>
  </si>
  <si>
    <t>gl○○</t>
    <phoneticPr fontId="1"/>
  </si>
  <si>
    <t>etc○○</t>
    <phoneticPr fontId="1"/>
  </si>
  <si>
    <t>【地区ブロック表記名は以下の通り】</t>
    <rPh sb="1" eb="3">
      <t>チク</t>
    </rPh>
    <rPh sb="7" eb="9">
      <t>ヒョウキ</t>
    </rPh>
    <rPh sb="9" eb="10">
      <t>メイ</t>
    </rPh>
    <rPh sb="11" eb="13">
      <t>イカ</t>
    </rPh>
    <rPh sb="14" eb="15">
      <t>トオ</t>
    </rPh>
    <phoneticPr fontId="1"/>
  </si>
  <si>
    <r>
      <t>シート名「</t>
    </r>
    <r>
      <rPr>
        <b/>
        <u/>
        <sz val="11"/>
        <color theme="1"/>
        <rFont val="HGPｺﾞｼｯｸM"/>
        <family val="3"/>
        <charset val="128"/>
      </rPr>
      <t>チームテーブル</t>
    </r>
    <r>
      <rPr>
        <sz val="11"/>
        <color theme="1"/>
        <rFont val="HGPｺﾞｼｯｸM"/>
        <family val="3"/>
        <charset val="128"/>
      </rPr>
      <t>」にチーム名を入力する。</t>
    </r>
    <rPh sb="3" eb="4">
      <t>メイ</t>
    </rPh>
    <rPh sb="17" eb="18">
      <t>メイ</t>
    </rPh>
    <rPh sb="19" eb="21">
      <t>ニュウリョク</t>
    </rPh>
    <phoneticPr fontId="1"/>
  </si>
  <si>
    <r>
      <t>シート名「チームテーブル」に入力されたチーム名が、シート名</t>
    </r>
    <r>
      <rPr>
        <b/>
        <u/>
        <sz val="11"/>
        <color theme="1"/>
        <rFont val="HGPｺﾞｼｯｸM"/>
        <family val="3"/>
        <charset val="128"/>
      </rPr>
      <t>「対戦表」に転記される</t>
    </r>
    <r>
      <rPr>
        <sz val="11"/>
        <color theme="1"/>
        <rFont val="HGPｺﾞｼｯｸM"/>
        <family val="3"/>
        <charset val="128"/>
      </rPr>
      <t>。</t>
    </r>
    <rPh sb="3" eb="4">
      <t>メイ</t>
    </rPh>
    <rPh sb="14" eb="16">
      <t>ニュウリョク</t>
    </rPh>
    <rPh sb="22" eb="23">
      <t>メイ</t>
    </rPh>
    <rPh sb="28" eb="29">
      <t>メイ</t>
    </rPh>
    <rPh sb="30" eb="32">
      <t>タイセン</t>
    </rPh>
    <rPh sb="32" eb="33">
      <t>ヒョウ</t>
    </rPh>
    <rPh sb="35" eb="37">
      <t>テンキ</t>
    </rPh>
    <phoneticPr fontId="1"/>
  </si>
  <si>
    <r>
      <rPr>
        <b/>
        <u/>
        <sz val="11"/>
        <color theme="1"/>
        <rFont val="HGPｺﾞｼｯｸM"/>
        <family val="3"/>
        <charset val="128"/>
      </rPr>
      <t>シート名「対戦表」に試合結果を入力</t>
    </r>
    <r>
      <rPr>
        <sz val="11"/>
        <color theme="1"/>
        <rFont val="HGPｺﾞｼｯｸM"/>
        <family val="3"/>
        <charset val="128"/>
      </rPr>
      <t>する。</t>
    </r>
    <rPh sb="3" eb="4">
      <t>メイ</t>
    </rPh>
    <rPh sb="5" eb="7">
      <t>タイセン</t>
    </rPh>
    <rPh sb="7" eb="8">
      <t>ヒョウ</t>
    </rPh>
    <rPh sb="10" eb="12">
      <t>シアイ</t>
    </rPh>
    <rPh sb="12" eb="14">
      <t>ケッカ</t>
    </rPh>
    <rPh sb="15" eb="17">
      <t>ニュウリョク</t>
    </rPh>
    <phoneticPr fontId="1"/>
  </si>
  <si>
    <r>
      <t>シート名「対戦表」に入力された試合結果が、「</t>
    </r>
    <r>
      <rPr>
        <b/>
        <u/>
        <sz val="11"/>
        <color theme="1"/>
        <rFont val="HGPｺﾞｼｯｸM"/>
        <family val="3"/>
        <charset val="128"/>
      </rPr>
      <t>対戦結果表」「戦績表」に転記される</t>
    </r>
    <r>
      <rPr>
        <sz val="11"/>
        <color theme="1"/>
        <rFont val="HGPｺﾞｼｯｸM"/>
        <family val="3"/>
        <charset val="128"/>
      </rPr>
      <t>。</t>
    </r>
    <rPh sb="3" eb="4">
      <t>メイ</t>
    </rPh>
    <rPh sb="5" eb="7">
      <t>タイセン</t>
    </rPh>
    <rPh sb="7" eb="8">
      <t>ヒョウ</t>
    </rPh>
    <rPh sb="10" eb="12">
      <t>ニュウリョク</t>
    </rPh>
    <rPh sb="15" eb="17">
      <t>シアイ</t>
    </rPh>
    <rPh sb="17" eb="19">
      <t>ケッカ</t>
    </rPh>
    <rPh sb="22" eb="24">
      <t>タイセン</t>
    </rPh>
    <rPh sb="24" eb="26">
      <t>ケッカ</t>
    </rPh>
    <rPh sb="26" eb="27">
      <t>ヒョウ</t>
    </rPh>
    <rPh sb="29" eb="31">
      <t>センセキ</t>
    </rPh>
    <rPh sb="31" eb="32">
      <t>ヒョウ</t>
    </rPh>
    <rPh sb="34" eb="36">
      <t>テンキ</t>
    </rPh>
    <phoneticPr fontId="1"/>
  </si>
  <si>
    <r>
      <t>「対戦結果表」「戦績表」に転記された試合結果から</t>
    </r>
    <r>
      <rPr>
        <b/>
        <sz val="11"/>
        <color theme="1"/>
        <rFont val="HGPｺﾞｼｯｸM"/>
        <family val="3"/>
        <charset val="128"/>
      </rPr>
      <t>自動的に「○・△・●」が入力される</t>
    </r>
    <r>
      <rPr>
        <sz val="11"/>
        <color theme="1"/>
        <rFont val="HGPｺﾞｼｯｸM"/>
        <family val="3"/>
        <charset val="128"/>
      </rPr>
      <t>。</t>
    </r>
    <rPh sb="1" eb="3">
      <t>タイセン</t>
    </rPh>
    <rPh sb="3" eb="5">
      <t>ケッカ</t>
    </rPh>
    <rPh sb="5" eb="6">
      <t>ヒョウ</t>
    </rPh>
    <rPh sb="8" eb="10">
      <t>センセキ</t>
    </rPh>
    <rPh sb="10" eb="11">
      <t>ヒョウ</t>
    </rPh>
    <rPh sb="13" eb="15">
      <t>テンキ</t>
    </rPh>
    <rPh sb="18" eb="20">
      <t>シアイ</t>
    </rPh>
    <rPh sb="20" eb="22">
      <t>ケッカ</t>
    </rPh>
    <rPh sb="24" eb="27">
      <t>ジドウテキ</t>
    </rPh>
    <rPh sb="36" eb="38">
      <t>ニュウリョク</t>
    </rPh>
    <phoneticPr fontId="1"/>
  </si>
  <si>
    <r>
      <t>シート名「戦績表」に転記された試合結果から、</t>
    </r>
    <r>
      <rPr>
        <b/>
        <sz val="11"/>
        <color theme="1"/>
        <rFont val="HGPｺﾞｼｯｸM"/>
        <family val="3"/>
        <charset val="128"/>
      </rPr>
      <t>勝ち点～順位まで計算される</t>
    </r>
    <r>
      <rPr>
        <sz val="11"/>
        <color theme="1"/>
        <rFont val="HGPｺﾞｼｯｸM"/>
        <family val="3"/>
        <charset val="128"/>
      </rPr>
      <t>。</t>
    </r>
    <rPh sb="3" eb="4">
      <t>メイ</t>
    </rPh>
    <rPh sb="5" eb="7">
      <t>センセキ</t>
    </rPh>
    <rPh sb="7" eb="8">
      <t>ヒョウ</t>
    </rPh>
    <rPh sb="10" eb="12">
      <t>テンキ</t>
    </rPh>
    <rPh sb="15" eb="17">
      <t>シアイ</t>
    </rPh>
    <rPh sb="17" eb="19">
      <t>ケッカ</t>
    </rPh>
    <rPh sb="22" eb="23">
      <t>カ</t>
    </rPh>
    <rPh sb="24" eb="25">
      <t>テン</t>
    </rPh>
    <rPh sb="26" eb="28">
      <t>ジュンイ</t>
    </rPh>
    <rPh sb="30" eb="32">
      <t>ケイサン</t>
    </rPh>
    <phoneticPr fontId="1"/>
  </si>
  <si>
    <r>
      <t xml:space="preserve">☆画像保存形式　 ・・・ </t>
    </r>
    <r>
      <rPr>
        <b/>
        <sz val="14"/>
        <color rgb="FFFF0000"/>
        <rFont val="HGPｺﾞｼｯｸM"/>
        <family val="3"/>
        <charset val="128"/>
      </rPr>
      <t>PNG形式</t>
    </r>
    <r>
      <rPr>
        <sz val="12"/>
        <rFont val="HGPｺﾞｼｯｸM"/>
        <family val="3"/>
        <charset val="128"/>
      </rPr>
      <t>(ペイントで保存する際、ページ設定→①印刷の向きは「横」、中央揃え「水平・垂直」の欄に</t>
    </r>
    <rPh sb="1" eb="3">
      <t>ガゾウ</t>
    </rPh>
    <rPh sb="3" eb="5">
      <t>ホゾン</t>
    </rPh>
    <rPh sb="5" eb="7">
      <t>ケイシキ</t>
    </rPh>
    <rPh sb="16" eb="18">
      <t>ケイシキ</t>
    </rPh>
    <rPh sb="24" eb="26">
      <t>ホゾン</t>
    </rPh>
    <rPh sb="28" eb="29">
      <t>サイ</t>
    </rPh>
    <rPh sb="33" eb="35">
      <t>セッテイ</t>
    </rPh>
    <rPh sb="37" eb="39">
      <t>インサツ</t>
    </rPh>
    <rPh sb="40" eb="41">
      <t>ム</t>
    </rPh>
    <rPh sb="44" eb="45">
      <t>ヨコ</t>
    </rPh>
    <rPh sb="47" eb="49">
      <t>チュウオウ</t>
    </rPh>
    <rPh sb="49" eb="50">
      <t>ゾロ</t>
    </rPh>
    <rPh sb="52" eb="54">
      <t>スイヘイ</t>
    </rPh>
    <rPh sb="55" eb="57">
      <t>スイチョク</t>
    </rPh>
    <rPh sb="59" eb="60">
      <t>ラン</t>
    </rPh>
    <phoneticPr fontId="1"/>
  </si>
  <si>
    <t>　　　　　　　　　　　　　　　　　　　　　　　　　　チェックし、名前を付け保存）</t>
    <rPh sb="32" eb="34">
      <t>ナマエ</t>
    </rPh>
    <rPh sb="35" eb="36">
      <t>ツ</t>
    </rPh>
    <phoneticPr fontId="1"/>
  </si>
  <si>
    <t>画像化したデータを以下のルールに則った名前で保存し、ＦＡＫＪ4種広報安倍まで提出すること。（Add : kanagawa.fa4@gmail.com）</t>
    <phoneticPr fontId="1"/>
  </si>
  <si>
    <t>　　 （印刷範囲の表示は、一度印刷プレビューを表示した後、編集画面に戻れば表示される。）</t>
    <rPh sb="4" eb="6">
      <t>インサツ</t>
    </rPh>
    <rPh sb="6" eb="8">
      <t>ハンイ</t>
    </rPh>
    <rPh sb="9" eb="11">
      <t>ヒョウジ</t>
    </rPh>
    <rPh sb="13" eb="15">
      <t>イチド</t>
    </rPh>
    <rPh sb="15" eb="17">
      <t>インサツ</t>
    </rPh>
    <rPh sb="23" eb="25">
      <t>ヒョウジ</t>
    </rPh>
    <rPh sb="27" eb="28">
      <t>アト</t>
    </rPh>
    <rPh sb="29" eb="31">
      <t>ヘンシュウ</t>
    </rPh>
    <rPh sb="31" eb="33">
      <t>ガメン</t>
    </rPh>
    <rPh sb="34" eb="35">
      <t>モド</t>
    </rPh>
    <rPh sb="37" eb="39">
      <t>ヒョウジ</t>
    </rPh>
    <phoneticPr fontId="1"/>
  </si>
  <si>
    <r>
      <t>※　</t>
    </r>
    <r>
      <rPr>
        <b/>
        <u val="double"/>
        <sz val="14"/>
        <color rgb="FFFF0000"/>
        <rFont val="HGPｺﾞｼｯｸM"/>
        <family val="3"/>
        <charset val="128"/>
      </rPr>
      <t>このファイルは、１会場につき１ファイルの使用となります。ご注意ください。</t>
    </r>
    <rPh sb="11" eb="13">
      <t>カイジョウ</t>
    </rPh>
    <rPh sb="22" eb="24">
      <t>シヨウ</t>
    </rPh>
    <rPh sb="31" eb="33">
      <t>チュウイ</t>
    </rPh>
    <phoneticPr fontId="1"/>
  </si>
  <si>
    <t>《　シート入力、画像化、送付までの流れ　》</t>
    <rPh sb="5" eb="7">
      <t>ニュウリョク</t>
    </rPh>
    <rPh sb="8" eb="11">
      <t>ガゾウカ</t>
    </rPh>
    <rPh sb="12" eb="14">
      <t>ソウフ</t>
    </rPh>
    <rPh sb="17" eb="18">
      <t>ナガ</t>
    </rPh>
    <phoneticPr fontId="1"/>
  </si>
  <si>
    <t>試合時間　：　１５－５－１５</t>
    <rPh sb="0" eb="2">
      <t>シアイ</t>
    </rPh>
    <rPh sb="2" eb="4">
      <t>ジカン</t>
    </rPh>
    <phoneticPr fontId="1"/>
  </si>
  <si>
    <t>この枠内で画像化すること</t>
    <rPh sb="2" eb="4">
      <t>ワクナイ</t>
    </rPh>
    <rPh sb="5" eb="8">
      <t>ガゾウカ</t>
    </rPh>
    <phoneticPr fontId="1"/>
  </si>
  <si>
    <t>【　リーグ戦成績表入力の手引き（９チームver.）　】</t>
    <rPh sb="5" eb="6">
      <t>セン</t>
    </rPh>
    <rPh sb="6" eb="8">
      <t>セイセキ</t>
    </rPh>
    <rPh sb="8" eb="9">
      <t>ヒョウ</t>
    </rPh>
    <rPh sb="9" eb="11">
      <t>ニュウリョク</t>
    </rPh>
    <rPh sb="12" eb="14">
      <t>テビ</t>
    </rPh>
    <phoneticPr fontId="1"/>
  </si>
  <si>
    <r>
      <t>☆画像ファイル名　・・・</t>
    </r>
    <r>
      <rPr>
        <b/>
        <sz val="18"/>
        <color rgb="FFFF0000"/>
        <rFont val="HGPｺﾞｼｯｸM"/>
        <family val="3"/>
        <charset val="128"/>
      </rPr>
      <t>16fal</t>
    </r>
    <r>
      <rPr>
        <b/>
        <sz val="14"/>
        <color theme="1"/>
        <rFont val="HGPｺﾞｼｯｸM"/>
        <family val="3"/>
        <charset val="128"/>
      </rPr>
      <t xml:space="preserve">（以下地区ブロック名） </t>
    </r>
    <r>
      <rPr>
        <b/>
        <sz val="12"/>
        <color rgb="FF0070C0"/>
        <rFont val="HGPｺﾞｼｯｸM"/>
        <family val="3"/>
        <charset val="128"/>
      </rPr>
      <t>※必ず半角文字で入力すること</t>
    </r>
    <rPh sb="1" eb="3">
      <t>ガゾウ</t>
    </rPh>
    <rPh sb="7" eb="8">
      <t>メイ</t>
    </rPh>
    <rPh sb="18" eb="20">
      <t>イカ</t>
    </rPh>
    <rPh sb="20" eb="22">
      <t>チク</t>
    </rPh>
    <rPh sb="26" eb="27">
      <t>メイ</t>
    </rPh>
    <rPh sb="30" eb="31">
      <t>カナラ</t>
    </rPh>
    <rPh sb="32" eb="34">
      <t>ハンカク</t>
    </rPh>
    <rPh sb="34" eb="36">
      <t>モジ</t>
    </rPh>
    <rPh sb="37" eb="39">
      <t>ニュウリョク</t>
    </rPh>
    <phoneticPr fontId="1"/>
  </si>
  <si>
    <r>
      <t xml:space="preserve">      その他地区第1０ブロック　・・・　</t>
    </r>
    <r>
      <rPr>
        <sz val="18"/>
        <color theme="1"/>
        <rFont val="HGPｺﾞｼｯｸM"/>
        <family val="3"/>
        <charset val="128"/>
      </rPr>
      <t>16fal</t>
    </r>
    <r>
      <rPr>
        <u/>
        <sz val="18"/>
        <color theme="1"/>
        <rFont val="HGP創英角ｺﾞｼｯｸUB"/>
        <family val="3"/>
        <charset val="128"/>
      </rPr>
      <t>etc</t>
    </r>
    <r>
      <rPr>
        <b/>
        <u/>
        <sz val="18"/>
        <color theme="1"/>
        <rFont val="HGP創英角ｺﾞｼｯｸUB"/>
        <family val="3"/>
        <charset val="128"/>
      </rPr>
      <t>01</t>
    </r>
    <r>
      <rPr>
        <sz val="18"/>
        <color theme="1"/>
        <rFont val="HGPｺﾞｼｯｸM"/>
        <family val="3"/>
        <charset val="128"/>
      </rPr>
      <t xml:space="preserve"> </t>
    </r>
    <r>
      <rPr>
        <sz val="12"/>
        <color theme="1"/>
        <rFont val="HGPｺﾞｼｯｸM"/>
        <family val="3"/>
        <charset val="128"/>
      </rPr>
      <t/>
    </r>
    <rPh sb="8" eb="9">
      <t>タ</t>
    </rPh>
    <rPh sb="9" eb="11">
      <t>チク</t>
    </rPh>
    <rPh sb="11" eb="12">
      <t>ダイ</t>
    </rPh>
    <phoneticPr fontId="1"/>
  </si>
  <si>
    <r>
      <t>ex)　横浜地区第1ブロック　・・・　</t>
    </r>
    <r>
      <rPr>
        <sz val="18"/>
        <color theme="1"/>
        <rFont val="HGPｺﾞｼｯｸM"/>
        <family val="3"/>
        <charset val="128"/>
      </rPr>
      <t>16fal</t>
    </r>
    <r>
      <rPr>
        <b/>
        <u/>
        <sz val="18"/>
        <color theme="1"/>
        <rFont val="HGP創英角ｺﾞｼｯｸUB"/>
        <family val="3"/>
        <charset val="128"/>
      </rPr>
      <t>yh01</t>
    </r>
    <r>
      <rPr>
        <sz val="18"/>
        <color theme="1"/>
        <rFont val="HGPｺﾞｼｯｸM"/>
        <family val="3"/>
        <charset val="128"/>
      </rPr>
      <t xml:space="preserve"> </t>
    </r>
    <r>
      <rPr>
        <sz val="12"/>
        <color theme="1"/>
        <rFont val="HGPｺﾞｼｯｸM"/>
        <family val="3"/>
        <charset val="128"/>
      </rPr>
      <t>、　県西地区第5ブロック　・・・　</t>
    </r>
    <r>
      <rPr>
        <sz val="18"/>
        <color theme="1"/>
        <rFont val="HGPｺﾞｼｯｸM"/>
        <family val="3"/>
        <charset val="128"/>
      </rPr>
      <t>16fal</t>
    </r>
    <r>
      <rPr>
        <u/>
        <sz val="18"/>
        <color theme="1"/>
        <rFont val="HGP創英角ｺﾞｼｯｸUB"/>
        <family val="3"/>
        <charset val="128"/>
      </rPr>
      <t>ni05</t>
    </r>
    <rPh sb="4" eb="6">
      <t>ヨコハマ</t>
    </rPh>
    <rPh sb="6" eb="8">
      <t>チク</t>
    </rPh>
    <rPh sb="8" eb="9">
      <t>ダイ</t>
    </rPh>
    <rPh sb="31" eb="32">
      <t>ケン</t>
    </rPh>
    <rPh sb="32" eb="33">
      <t>ニシ</t>
    </rPh>
    <rPh sb="33" eb="35">
      <t>チク</t>
    </rPh>
    <rPh sb="35" eb="36">
      <t>ダイ</t>
    </rPh>
    <phoneticPr fontId="1"/>
  </si>
  <si>
    <t>201６年度　こくみん共済Ｕ１２リーグ戦</t>
    <rPh sb="4" eb="6">
      <t>ネンド</t>
    </rPh>
    <rPh sb="11" eb="13">
      <t>キョウサイ</t>
    </rPh>
    <rPh sb="19" eb="20">
      <t>セン</t>
    </rPh>
    <phoneticPr fontId="1"/>
  </si>
  <si>
    <r>
      <t>①「対戦表 」シートの</t>
    </r>
    <r>
      <rPr>
        <b/>
        <u/>
        <sz val="11"/>
        <color theme="0"/>
        <rFont val="ＭＳ Ｐゴシック"/>
        <family val="3"/>
        <charset val="128"/>
        <scheme val="minor"/>
      </rPr>
      <t>不戦勝チームにスコア「３」、不戦敗チームには「０」と入力すること</t>
    </r>
    <r>
      <rPr>
        <sz val="11"/>
        <color theme="0"/>
        <rFont val="ＭＳ Ｐゴシック"/>
        <family val="3"/>
        <charset val="128"/>
        <scheme val="minor"/>
      </rPr>
      <t>。</t>
    </r>
    <rPh sb="2" eb="4">
      <t>タイセン</t>
    </rPh>
    <rPh sb="4" eb="5">
      <t>ヒョウ</t>
    </rPh>
    <phoneticPr fontId="1"/>
  </si>
  <si>
    <t>順位　：　勝点（勝3、分1、負0）＞総得失点差＞総得点＞当該チームの勝敗（２チーム限定）＞抽選</t>
    <rPh sb="0" eb="2">
      <t>ジュンイ</t>
    </rPh>
    <rPh sb="5" eb="6">
      <t>カチ</t>
    </rPh>
    <rPh sb="6" eb="7">
      <t>テン</t>
    </rPh>
    <rPh sb="8" eb="9">
      <t>ショウ</t>
    </rPh>
    <rPh sb="11" eb="12">
      <t>ブン</t>
    </rPh>
    <rPh sb="14" eb="15">
      <t>フ</t>
    </rPh>
    <rPh sb="18" eb="19">
      <t>ソウ</t>
    </rPh>
    <rPh sb="19" eb="23">
      <t>トクシッテンサ</t>
    </rPh>
    <rPh sb="24" eb="27">
      <t>ソウトクテン</t>
    </rPh>
    <rPh sb="28" eb="30">
      <t>トウガイ</t>
    </rPh>
    <rPh sb="34" eb="36">
      <t>ショウハイ</t>
    </rPh>
    <rPh sb="41" eb="43">
      <t>ゲンテイ</t>
    </rPh>
    <rPh sb="45" eb="47">
      <t>チュウセン</t>
    </rPh>
    <phoneticPr fontId="5"/>
  </si>
  <si>
    <t>スコア赤文字→不戦勝、不戦敗（不戦勝チームに勝点「３」、得点「３」を与える。不戦敗チームは得点「－３」、勝点「－１」をリーグ戦日程終了後にマイナスする。）</t>
    <rPh sb="3" eb="4">
      <t>アカ</t>
    </rPh>
    <rPh sb="4" eb="6">
      <t>モジ</t>
    </rPh>
    <rPh sb="7" eb="10">
      <t>フセンショウ</t>
    </rPh>
    <rPh sb="11" eb="13">
      <t>フセン</t>
    </rPh>
    <rPh sb="13" eb="14">
      <t>パイ</t>
    </rPh>
    <rPh sb="15" eb="18">
      <t>フセンショウ</t>
    </rPh>
    <rPh sb="22" eb="23">
      <t>カチ</t>
    </rPh>
    <rPh sb="23" eb="24">
      <t>テン</t>
    </rPh>
    <rPh sb="28" eb="30">
      <t>トクテン</t>
    </rPh>
    <rPh sb="34" eb="35">
      <t>アタ</t>
    </rPh>
    <rPh sb="38" eb="40">
      <t>フセン</t>
    </rPh>
    <rPh sb="40" eb="41">
      <t>パイ</t>
    </rPh>
    <rPh sb="45" eb="47">
      <t>トクテン</t>
    </rPh>
    <rPh sb="52" eb="53">
      <t>カ</t>
    </rPh>
    <rPh sb="53" eb="54">
      <t>テン</t>
    </rPh>
    <rPh sb="62" eb="63">
      <t>セン</t>
    </rPh>
    <rPh sb="63" eb="65">
      <t>ニッテイ</t>
    </rPh>
    <rPh sb="65" eb="67">
      <t>シュウリョウ</t>
    </rPh>
    <rPh sb="67" eb="68">
      <t>ゴ</t>
    </rPh>
    <phoneticPr fontId="5"/>
  </si>
  <si>
    <t>ＢＪ</t>
  </si>
  <si>
    <t>愛川ＳＣ</t>
  </si>
  <si>
    <t>秦野FC</t>
  </si>
  <si>
    <t>秦野本町Ｂ</t>
  </si>
  <si>
    <t>鶴巻Ｄ</t>
  </si>
  <si>
    <t>ブレッサ</t>
  </si>
  <si>
    <t>東柏ＳＣ</t>
  </si>
  <si>
    <t>麻溝ＳＳＳ</t>
  </si>
  <si>
    <t>相東ＳＣ</t>
  </si>
  <si>
    <t>ブラックジャガーズ(BJ)</t>
    <phoneticPr fontId="1"/>
  </si>
  <si>
    <t>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</si>
</sst>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HGP創英ﾌﾟﾚｾﾞﾝｽEB"/>
      <family val="1"/>
      <charset val="128"/>
    </font>
    <font>
      <sz val="12"/>
      <name val="HGP創英ﾌﾟﾚｾﾞﾝｽEB"/>
      <family val="1"/>
      <charset val="128"/>
    </font>
    <font>
      <sz val="6"/>
      <name val="ＭＳ Ｐゴシック"/>
      <family val="3"/>
      <charset val="128"/>
    </font>
    <font>
      <sz val="12"/>
      <color theme="1"/>
      <name val="Tahoma"/>
      <family val="2"/>
    </font>
    <font>
      <sz val="12"/>
      <color theme="1"/>
      <name val="ＭＳ Ｐゴシック"/>
      <family val="3"/>
      <charset val="128"/>
      <scheme val="major"/>
    </font>
    <font>
      <sz val="12"/>
      <name val="Tahoma"/>
      <family val="2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HGS創英ﾌﾟﾚｾﾞﾝｽEB"/>
      <family val="1"/>
      <charset val="128"/>
    </font>
    <font>
      <sz val="10"/>
      <color theme="1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2"/>
      <name val="Osaka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2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theme="4" tint="-0.249977111117893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b/>
      <sz val="18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color theme="0"/>
      <name val="HGPｺﾞｼｯｸM"/>
      <family val="3"/>
      <charset val="128"/>
    </font>
    <font>
      <sz val="11"/>
      <name val="ＭＳ Ｐゴシック"/>
      <family val="3"/>
      <charset val="128"/>
    </font>
    <font>
      <sz val="11"/>
      <name val="Tahoma"/>
      <family val="2"/>
    </font>
    <font>
      <sz val="10"/>
      <name val="Arial"/>
      <family val="2"/>
    </font>
    <font>
      <sz val="9"/>
      <name val="ＭＳ Ｐゴシック"/>
      <family val="3"/>
      <charset val="128"/>
    </font>
    <font>
      <sz val="11"/>
      <color indexed="10"/>
      <name val="HGPｺﾞｼｯｸM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26"/>
      <color theme="1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i/>
      <sz val="9"/>
      <color theme="1"/>
      <name val="HGPｺﾞｼｯｸM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u/>
      <sz val="11"/>
      <color theme="0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b/>
      <u/>
      <sz val="11"/>
      <color theme="1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b/>
      <sz val="18"/>
      <color rgb="FFFF0000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22"/>
      <color theme="1"/>
      <name val="HGPｺﾞｼｯｸM"/>
      <family val="3"/>
      <charset val="128"/>
    </font>
    <font>
      <b/>
      <u/>
      <sz val="18"/>
      <color theme="1"/>
      <name val="HGP創英角ｺﾞｼｯｸUB"/>
      <family val="3"/>
      <charset val="128"/>
    </font>
    <font>
      <u/>
      <sz val="18"/>
      <color theme="1"/>
      <name val="HGP創英角ｺﾞｼｯｸUB"/>
      <family val="3"/>
      <charset val="128"/>
    </font>
    <font>
      <b/>
      <sz val="12"/>
      <color rgb="FF0070C0"/>
      <name val="HGPｺﾞｼｯｸM"/>
      <family val="3"/>
      <charset val="128"/>
    </font>
    <font>
      <b/>
      <u val="double"/>
      <sz val="14"/>
      <color theme="1"/>
      <name val="HGPｺﾞｼｯｸM"/>
      <family val="3"/>
      <charset val="128"/>
    </font>
    <font>
      <b/>
      <u val="double"/>
      <sz val="14"/>
      <color rgb="FFFF0000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1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3" fillId="0" borderId="0"/>
    <xf numFmtId="0" fontId="30" fillId="0" borderId="0"/>
    <xf numFmtId="0" fontId="32" fillId="0" borderId="0"/>
    <xf numFmtId="0" fontId="30" fillId="0" borderId="0">
      <alignment vertical="center"/>
    </xf>
    <xf numFmtId="0" fontId="31" fillId="0" borderId="0">
      <alignment vertical="center"/>
    </xf>
    <xf numFmtId="0" fontId="33" fillId="0" borderId="0" applyBorder="0"/>
    <xf numFmtId="0" fontId="9" fillId="0" borderId="0">
      <alignment vertical="center"/>
    </xf>
    <xf numFmtId="0" fontId="31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2" fillId="0" borderId="0" xfId="1"/>
    <xf numFmtId="0" fontId="3" fillId="0" borderId="1" xfId="0" applyFont="1" applyFill="1" applyBorder="1">
      <alignment vertical="center"/>
    </xf>
    <xf numFmtId="0" fontId="4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0" fontId="2" fillId="0" borderId="0" xfId="1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2" fillId="0" borderId="0" xfId="2" applyFont="1" applyAlignment="1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0" xfId="1" applyFill="1"/>
    <xf numFmtId="0" fontId="2" fillId="3" borderId="1" xfId="1" applyFill="1" applyBorder="1"/>
    <xf numFmtId="38" fontId="2" fillId="3" borderId="1" xfId="1" applyNumberFormat="1" applyFill="1" applyBorder="1"/>
    <xf numFmtId="0" fontId="12" fillId="0" borderId="0" xfId="1" applyFont="1"/>
    <xf numFmtId="0" fontId="2" fillId="0" borderId="1" xfId="1" applyFill="1" applyBorder="1"/>
    <xf numFmtId="38" fontId="2" fillId="0" borderId="1" xfId="1" applyNumberFormat="1" applyFill="1" applyBorder="1"/>
    <xf numFmtId="0" fontId="6" fillId="3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6" fillId="7" borderId="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>
      <alignment vertical="center"/>
    </xf>
    <xf numFmtId="0" fontId="20" fillId="0" borderId="0" xfId="1" applyFont="1"/>
    <xf numFmtId="0" fontId="19" fillId="3" borderId="2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27" fillId="0" borderId="13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6" fillId="3" borderId="1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20" fillId="4" borderId="1" xfId="3" applyFont="1" applyFill="1" applyBorder="1" applyProtection="1"/>
    <xf numFmtId="0" fontId="20" fillId="3" borderId="1" xfId="3" applyFont="1" applyFill="1" applyBorder="1" applyProtection="1"/>
    <xf numFmtId="0" fontId="29" fillId="11" borderId="13" xfId="1" applyFont="1" applyFill="1" applyBorder="1" applyAlignment="1">
      <alignment horizontal="center" vertical="center" shrinkToFit="1"/>
    </xf>
    <xf numFmtId="0" fontId="29" fillId="11" borderId="1" xfId="1" applyFont="1" applyFill="1" applyBorder="1" applyAlignment="1">
      <alignment horizontal="center" vertical="center" shrinkToFit="1"/>
    </xf>
    <xf numFmtId="0" fontId="29" fillId="11" borderId="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2" fillId="0" borderId="20" xfId="6" applyFont="1" applyBorder="1" applyAlignment="1">
      <alignment vertical="center"/>
    </xf>
    <xf numFmtId="0" fontId="18" fillId="7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6" fillId="2" borderId="1" xfId="0" applyFont="1" applyFill="1" applyBorder="1" applyAlignment="1">
      <alignment horizontal="distributed" vertical="center"/>
    </xf>
    <xf numFmtId="0" fontId="21" fillId="0" borderId="0" xfId="0" applyFont="1">
      <alignment vertical="center"/>
    </xf>
    <xf numFmtId="0" fontId="38" fillId="0" borderId="0" xfId="0" applyFont="1">
      <alignment vertical="center"/>
    </xf>
    <xf numFmtId="0" fontId="16" fillId="13" borderId="0" xfId="0" applyFont="1" applyFill="1" applyAlignment="1">
      <alignment horizontal="center" vertical="center"/>
    </xf>
    <xf numFmtId="0" fontId="26" fillId="13" borderId="0" xfId="0" applyFont="1" applyFill="1">
      <alignment vertical="center"/>
    </xf>
    <xf numFmtId="0" fontId="16" fillId="0" borderId="0" xfId="0" applyFont="1" applyFill="1" applyAlignment="1">
      <alignment horizontal="center" vertical="center"/>
    </xf>
    <xf numFmtId="0" fontId="26" fillId="0" borderId="0" xfId="0" applyFont="1" applyFill="1">
      <alignment vertical="center"/>
    </xf>
    <xf numFmtId="0" fontId="14" fillId="10" borderId="0" xfId="0" applyFont="1" applyFill="1" applyAlignment="1">
      <alignment horizontal="right" vertical="center"/>
    </xf>
    <xf numFmtId="0" fontId="39" fillId="10" borderId="0" xfId="0" applyFont="1" applyFill="1">
      <alignment vertical="center"/>
    </xf>
    <xf numFmtId="0" fontId="0" fillId="7" borderId="20" xfId="0" applyFill="1" applyBorder="1">
      <alignment vertical="center"/>
    </xf>
    <xf numFmtId="0" fontId="26" fillId="7" borderId="0" xfId="0" applyFont="1" applyFill="1" applyBorder="1" applyAlignment="1">
      <alignment horizontal="center" vertical="center"/>
    </xf>
    <xf numFmtId="0" fontId="16" fillId="7" borderId="0" xfId="0" applyFont="1" applyFill="1">
      <alignment vertical="center"/>
    </xf>
    <xf numFmtId="0" fontId="16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44" fillId="5" borderId="0" xfId="0" applyFont="1" applyFill="1">
      <alignment vertical="center"/>
    </xf>
    <xf numFmtId="0" fontId="47" fillId="0" borderId="0" xfId="0" applyFont="1">
      <alignment vertical="center"/>
    </xf>
    <xf numFmtId="0" fontId="16" fillId="5" borderId="0" xfId="0" applyFont="1" applyFill="1">
      <alignment vertical="center"/>
    </xf>
    <xf numFmtId="0" fontId="19" fillId="5" borderId="0" xfId="0" applyFont="1" applyFill="1">
      <alignment vertical="center"/>
    </xf>
    <xf numFmtId="0" fontId="16" fillId="5" borderId="0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1" fillId="5" borderId="0" xfId="0" applyFont="1" applyFill="1">
      <alignment vertical="center"/>
    </xf>
    <xf numFmtId="0" fontId="0" fillId="0" borderId="22" xfId="0" applyBorder="1">
      <alignment vertical="center"/>
    </xf>
    <xf numFmtId="0" fontId="2" fillId="0" borderId="23" xfId="1" applyBorder="1"/>
    <xf numFmtId="0" fontId="16" fillId="0" borderId="0" xfId="0" applyFont="1" applyBorder="1">
      <alignment vertical="center"/>
    </xf>
    <xf numFmtId="0" fontId="0" fillId="0" borderId="0" xfId="0" applyBorder="1">
      <alignment vertical="center"/>
    </xf>
    <xf numFmtId="0" fontId="23" fillId="0" borderId="24" xfId="1" applyFont="1" applyBorder="1" applyAlignment="1">
      <alignment horizontal="left" vertical="top" shrinkToFit="1"/>
    </xf>
    <xf numFmtId="0" fontId="22" fillId="0" borderId="0" xfId="6" applyFont="1" applyBorder="1" applyAlignment="1">
      <alignment horizontal="left" vertical="center"/>
    </xf>
    <xf numFmtId="0" fontId="31" fillId="0" borderId="0" xfId="6" applyFont="1" applyBorder="1">
      <alignment vertical="center"/>
    </xf>
    <xf numFmtId="0" fontId="2" fillId="0" borderId="24" xfId="1" applyBorder="1"/>
    <xf numFmtId="0" fontId="20" fillId="0" borderId="24" xfId="1" applyFont="1" applyBorder="1"/>
    <xf numFmtId="0" fontId="29" fillId="10" borderId="25" xfId="1" applyFont="1" applyFill="1" applyBorder="1" applyAlignment="1">
      <alignment horizontal="center" vertical="center" shrinkToFit="1"/>
    </xf>
    <xf numFmtId="0" fontId="28" fillId="9" borderId="25" xfId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26" xfId="0" applyBorder="1">
      <alignment vertical="center"/>
    </xf>
    <xf numFmtId="0" fontId="34" fillId="0" borderId="26" xfId="6" applyFont="1" applyBorder="1">
      <alignment vertical="center"/>
    </xf>
    <xf numFmtId="0" fontId="2" fillId="0" borderId="27" xfId="1" applyBorder="1"/>
    <xf numFmtId="0" fontId="44" fillId="5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26" fillId="5" borderId="19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6" fillId="5" borderId="21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1" fontId="23" fillId="0" borderId="0" xfId="0" applyNumberFormat="1" applyFont="1" applyFill="1" applyBorder="1" applyAlignment="1">
      <alignment horizontal="right" vertical="top" shrinkToFit="1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 shrinkToFit="1"/>
    </xf>
    <xf numFmtId="0" fontId="25" fillId="8" borderId="20" xfId="0" applyFont="1" applyFill="1" applyBorder="1" applyAlignment="1">
      <alignment horizontal="center" vertical="center" shrinkToFit="1"/>
    </xf>
    <xf numFmtId="0" fontId="25" fillId="8" borderId="21" xfId="0" applyFont="1" applyFill="1" applyBorder="1" applyAlignment="1">
      <alignment horizontal="center" vertical="center" shrinkToFit="1"/>
    </xf>
    <xf numFmtId="0" fontId="25" fillId="8" borderId="12" xfId="0" applyFont="1" applyFill="1" applyBorder="1" applyAlignment="1">
      <alignment horizontal="center" vertical="center" shrinkToFit="1"/>
    </xf>
    <xf numFmtId="0" fontId="16" fillId="8" borderId="20" xfId="0" applyFont="1" applyFill="1" applyBorder="1" applyAlignment="1">
      <alignment horizontal="center" vertical="center"/>
    </xf>
    <xf numFmtId="0" fontId="16" fillId="8" borderId="14" xfId="0" applyFont="1" applyFill="1" applyBorder="1" applyAlignment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</cellXfs>
  <cellStyles count="11">
    <cellStyle name="Normal_Book1" xfId="5"/>
    <cellStyle name="桁区切り" xfId="2" builtinId="6"/>
    <cellStyle name="標準" xfId="0" builtinId="0"/>
    <cellStyle name="標準 2" xfId="7"/>
    <cellStyle name="標準 2 2" xfId="10"/>
    <cellStyle name="標準 3" xfId="9"/>
    <cellStyle name="標準 4" xfId="4"/>
    <cellStyle name="標準_2002_3N成績" xfId="1"/>
    <cellStyle name="標準_2004春季リーグ対戦表" xfId="6"/>
    <cellStyle name="標準_ジュニア成績 " xfId="3"/>
    <cellStyle name="標準サイズ縮小" xfId="8"/>
  </cellStyles>
  <dxfs count="0"/>
  <tableStyles count="0" defaultTableStyle="TableStyleMedium2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Q45"/>
  <sheetViews>
    <sheetView workbookViewId="0">
      <selection activeCell="L39" sqref="L39"/>
    </sheetView>
  </sheetViews>
  <sheetFormatPr defaultRowHeight="13.5"/>
  <cols>
    <col min="2" max="2" width="2.125" customWidth="1"/>
  </cols>
  <sheetData>
    <row r="1" spans="1:15" ht="25.5">
      <c r="A1" s="93" t="s">
        <v>87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3.5" customHeight="1">
      <c r="A2" s="93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9.5" customHeight="1">
      <c r="A3" s="102" t="s">
        <v>83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9.5" customHeight="1">
      <c r="A4" s="102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9.5" customHeight="1">
      <c r="A5" s="92" t="s">
        <v>84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ht="7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>
      <c r="A7" s="94">
        <v>1</v>
      </c>
      <c r="B7" s="94"/>
      <c r="C7" s="94" t="s">
        <v>73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ht="6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>
      <c r="A9" s="94">
        <v>2</v>
      </c>
      <c r="B9" s="94"/>
      <c r="C9" s="94" t="s">
        <v>74</v>
      </c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ht="6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>
      <c r="A11" s="94">
        <v>3</v>
      </c>
      <c r="B11" s="94"/>
      <c r="C11" s="94" t="s">
        <v>75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ht="6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>
      <c r="A13" s="94">
        <v>4</v>
      </c>
      <c r="B13" s="94"/>
      <c r="C13" s="94" t="s">
        <v>76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ht="6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>
      <c r="A15" s="94">
        <v>5</v>
      </c>
      <c r="B15" s="94"/>
      <c r="C15" s="94" t="s">
        <v>77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ht="6" customHeight="1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</row>
    <row r="17" spans="1:15">
      <c r="A17" s="94">
        <v>6</v>
      </c>
      <c r="B17" s="94"/>
      <c r="C17" s="94" t="s">
        <v>78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</row>
    <row r="18" spans="1:15" ht="6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</row>
    <row r="19" spans="1:15">
      <c r="A19" s="94">
        <v>7</v>
      </c>
      <c r="B19" s="94"/>
      <c r="C19" s="94" t="s">
        <v>19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</row>
    <row r="20" spans="1:15" ht="6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</row>
    <row r="21" spans="1:15">
      <c r="A21" s="94">
        <v>8</v>
      </c>
      <c r="B21" s="94"/>
      <c r="C21" s="94" t="s">
        <v>18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spans="1:15" ht="6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</row>
    <row r="23" spans="1:15">
      <c r="A23" s="94">
        <v>9</v>
      </c>
      <c r="B23" s="94"/>
      <c r="C23" s="94" t="s">
        <v>56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5" ht="6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15">
      <c r="A25" s="94">
        <v>10</v>
      </c>
      <c r="B25" s="94"/>
      <c r="C25" s="94" t="s">
        <v>57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>
      <c r="A26" s="94"/>
      <c r="B26" s="94"/>
      <c r="C26" s="94" t="s">
        <v>81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</row>
    <row r="27" spans="1:1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 ht="21">
      <c r="A28" s="94"/>
      <c r="B28" s="94"/>
      <c r="C28" s="92" t="s">
        <v>88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 ht="17.25">
      <c r="A29" s="94"/>
      <c r="B29" s="94"/>
      <c r="C29" s="92" t="s">
        <v>79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</row>
    <row r="30" spans="1:15" ht="14.25">
      <c r="A30" s="94"/>
      <c r="B30" s="94"/>
      <c r="C30" s="95" t="s">
        <v>80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spans="1:15" ht="7.5" customHeight="1">
      <c r="A31" s="94"/>
      <c r="B31" s="94"/>
      <c r="C31" s="95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</row>
    <row r="32" spans="1:15">
      <c r="A32" s="94"/>
      <c r="B32" s="94"/>
      <c r="C32" s="94" t="s">
        <v>72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</row>
    <row r="33" spans="1:17" ht="20.25" customHeight="1">
      <c r="A33" s="94"/>
      <c r="B33" s="94"/>
      <c r="C33" s="118" t="s">
        <v>58</v>
      </c>
      <c r="D33" s="118"/>
      <c r="E33" s="118" t="s">
        <v>65</v>
      </c>
      <c r="F33" s="118"/>
      <c r="G33" s="118" t="s">
        <v>61</v>
      </c>
      <c r="H33" s="118"/>
      <c r="I33" s="118" t="s">
        <v>67</v>
      </c>
      <c r="J33" s="118"/>
      <c r="K33" s="118" t="s">
        <v>63</v>
      </c>
      <c r="L33" s="118"/>
      <c r="M33" s="118" t="s">
        <v>69</v>
      </c>
      <c r="N33" s="118"/>
      <c r="O33" s="94"/>
    </row>
    <row r="34" spans="1:17" ht="20.25" customHeight="1">
      <c r="A34" s="94"/>
      <c r="B34" s="94"/>
      <c r="C34" s="118" t="s">
        <v>59</v>
      </c>
      <c r="D34" s="118"/>
      <c r="E34" s="118" t="s">
        <v>66</v>
      </c>
      <c r="F34" s="118"/>
      <c r="G34" s="118" t="s">
        <v>62</v>
      </c>
      <c r="H34" s="118"/>
      <c r="I34" s="118" t="s">
        <v>68</v>
      </c>
      <c r="J34" s="118"/>
      <c r="K34" s="118" t="s">
        <v>64</v>
      </c>
      <c r="L34" s="118"/>
      <c r="M34" s="118" t="s">
        <v>70</v>
      </c>
      <c r="N34" s="118"/>
      <c r="O34" s="94"/>
    </row>
    <row r="35" spans="1:17" ht="20.25" customHeight="1">
      <c r="A35" s="94"/>
      <c r="B35" s="94"/>
      <c r="C35" s="118" t="s">
        <v>60</v>
      </c>
      <c r="D35" s="118"/>
      <c r="E35" s="118" t="s">
        <v>71</v>
      </c>
      <c r="F35" s="118"/>
      <c r="G35" s="92"/>
      <c r="H35" s="92"/>
      <c r="I35" s="92"/>
      <c r="J35" s="92"/>
      <c r="K35" s="92"/>
      <c r="L35" s="92"/>
      <c r="M35" s="92"/>
      <c r="N35" s="92"/>
      <c r="O35" s="94"/>
    </row>
    <row r="36" spans="1:17" ht="10.5" customHeight="1">
      <c r="A36" s="94"/>
      <c r="B36" s="94"/>
      <c r="C36" s="96"/>
      <c r="D36" s="96"/>
      <c r="E36" s="97"/>
      <c r="F36" s="97"/>
      <c r="G36" s="94"/>
      <c r="H36" s="94"/>
      <c r="I36" s="94"/>
      <c r="J36" s="94"/>
      <c r="K36" s="94"/>
      <c r="L36" s="94"/>
      <c r="M36" s="94"/>
      <c r="N36" s="94"/>
      <c r="O36" s="94"/>
    </row>
    <row r="37" spans="1:17" ht="20.25" customHeight="1">
      <c r="A37" s="94"/>
      <c r="B37" s="94"/>
      <c r="C37" s="98" t="s">
        <v>90</v>
      </c>
      <c r="D37" s="96"/>
      <c r="E37" s="97"/>
      <c r="F37" s="97"/>
      <c r="G37" s="94"/>
      <c r="H37" s="94"/>
      <c r="I37" s="94"/>
      <c r="J37" s="94"/>
      <c r="K37" s="94"/>
      <c r="L37" s="94"/>
      <c r="M37" s="94"/>
      <c r="N37" s="94"/>
      <c r="O37" s="94"/>
    </row>
    <row r="38" spans="1:17" ht="20.25" customHeight="1">
      <c r="A38" s="94"/>
      <c r="B38" s="94"/>
      <c r="C38" s="98" t="s">
        <v>89</v>
      </c>
      <c r="D38" s="96"/>
      <c r="E38" s="97"/>
      <c r="F38" s="97"/>
      <c r="G38" s="94"/>
      <c r="H38" s="94"/>
      <c r="I38" s="94"/>
      <c r="J38" s="94"/>
      <c r="K38" s="94"/>
      <c r="L38" s="94"/>
      <c r="M38" s="94"/>
      <c r="N38" s="94"/>
      <c r="O38" s="94"/>
    </row>
    <row r="39" spans="1:17" ht="20.25" customHeight="1">
      <c r="A39" s="94"/>
      <c r="B39" s="94"/>
      <c r="C39" s="98"/>
      <c r="D39" s="96"/>
      <c r="E39" s="97"/>
      <c r="F39" s="97"/>
      <c r="G39" s="94"/>
      <c r="H39" s="94"/>
      <c r="I39" s="94"/>
      <c r="J39" s="94"/>
      <c r="K39" s="94"/>
      <c r="L39" s="94"/>
      <c r="M39" s="94"/>
      <c r="N39" s="94"/>
      <c r="O39" s="94"/>
    </row>
    <row r="40" spans="1:17">
      <c r="A40" s="91"/>
      <c r="B40" s="9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85" t="s">
        <v>32</v>
      </c>
      <c r="B41" s="85"/>
      <c r="C41" s="86" t="s">
        <v>35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7">
      <c r="A42" s="86"/>
      <c r="B42" s="86"/>
      <c r="C42" s="86" t="s">
        <v>92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7">
      <c r="A43" s="86"/>
      <c r="B43" s="86"/>
      <c r="C43" s="86" t="s">
        <v>48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7">
      <c r="A44" s="86"/>
      <c r="B44" s="86"/>
      <c r="C44" s="86" t="s">
        <v>49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7">
      <c r="A45" s="86"/>
      <c r="B45" s="86"/>
      <c r="C45" s="86" t="s">
        <v>50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</sheetData>
  <mergeCells count="14">
    <mergeCell ref="C35:D35"/>
    <mergeCell ref="E35:F35"/>
    <mergeCell ref="M33:N33"/>
    <mergeCell ref="C34:D34"/>
    <mergeCell ref="E34:F34"/>
    <mergeCell ref="G34:H34"/>
    <mergeCell ref="I34:J34"/>
    <mergeCell ref="K34:L34"/>
    <mergeCell ref="M34:N34"/>
    <mergeCell ref="C33:D33"/>
    <mergeCell ref="E33:F33"/>
    <mergeCell ref="G33:H33"/>
    <mergeCell ref="I33:J33"/>
    <mergeCell ref="K33:L33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1"/>
  <sheetViews>
    <sheetView zoomScale="85" zoomScaleNormal="85" workbookViewId="0">
      <selection activeCell="B14" sqref="B14"/>
    </sheetView>
  </sheetViews>
  <sheetFormatPr defaultRowHeight="13.5"/>
  <cols>
    <col min="1" max="1" width="4" bestFit="1" customWidth="1"/>
    <col min="2" max="2" width="53.5" customWidth="1"/>
  </cols>
  <sheetData>
    <row r="1" spans="1:4">
      <c r="A1" s="81" t="s">
        <v>41</v>
      </c>
      <c r="B1" s="82" t="s">
        <v>42</v>
      </c>
      <c r="C1" s="1"/>
    </row>
    <row r="2" spans="1:4">
      <c r="A2" s="81" t="s">
        <v>41</v>
      </c>
      <c r="B2" s="82" t="s">
        <v>43</v>
      </c>
      <c r="C2" s="1"/>
    </row>
    <row r="3" spans="1:4">
      <c r="A3" s="83"/>
      <c r="B3" s="84"/>
      <c r="C3" s="1"/>
      <c r="D3" s="1"/>
    </row>
    <row r="4" spans="1:4">
      <c r="A4" s="76"/>
      <c r="B4" s="80" t="s">
        <v>45</v>
      </c>
    </row>
    <row r="5" spans="1:4">
      <c r="A5" s="76"/>
      <c r="B5" s="80" t="s">
        <v>46</v>
      </c>
    </row>
    <row r="6" spans="1:4">
      <c r="A6" s="76"/>
      <c r="B6" s="80"/>
    </row>
    <row r="7" spans="1:4">
      <c r="A7" s="76"/>
      <c r="B7" s="79" t="s">
        <v>44</v>
      </c>
    </row>
    <row r="8" spans="1:4">
      <c r="A8" s="76"/>
      <c r="B8" s="79" t="s">
        <v>47</v>
      </c>
    </row>
    <row r="9" spans="1:4">
      <c r="A9" s="35"/>
      <c r="B9" s="35"/>
    </row>
    <row r="10" spans="1:4">
      <c r="A10" s="77" t="s">
        <v>0</v>
      </c>
      <c r="B10" s="77" t="s">
        <v>1</v>
      </c>
    </row>
    <row r="11" spans="1:4" ht="30" customHeight="1">
      <c r="A11" s="77">
        <v>1</v>
      </c>
      <c r="B11" s="78" t="s">
        <v>95</v>
      </c>
    </row>
    <row r="12" spans="1:4" ht="30" customHeight="1">
      <c r="A12" s="77">
        <v>2</v>
      </c>
      <c r="B12" s="78" t="s">
        <v>96</v>
      </c>
    </row>
    <row r="13" spans="1:4" ht="30" customHeight="1">
      <c r="A13" s="77">
        <v>3</v>
      </c>
      <c r="B13" s="78" t="s">
        <v>97</v>
      </c>
    </row>
    <row r="14" spans="1:4" ht="30" customHeight="1">
      <c r="A14" s="77">
        <v>4</v>
      </c>
      <c r="B14" s="78" t="s">
        <v>98</v>
      </c>
    </row>
    <row r="15" spans="1:4" ht="30" customHeight="1">
      <c r="A15" s="77">
        <v>5</v>
      </c>
      <c r="B15" s="78" t="s">
        <v>99</v>
      </c>
    </row>
    <row r="16" spans="1:4" ht="30" customHeight="1">
      <c r="A16" s="77">
        <v>6</v>
      </c>
      <c r="B16" s="78" t="s">
        <v>100</v>
      </c>
    </row>
    <row r="17" spans="1:2" ht="30" customHeight="1">
      <c r="A17" s="77">
        <v>7</v>
      </c>
      <c r="B17" s="78" t="s">
        <v>101</v>
      </c>
    </row>
    <row r="18" spans="1:2" ht="30" customHeight="1">
      <c r="A18" s="77">
        <v>8</v>
      </c>
      <c r="B18" s="78" t="s">
        <v>102</v>
      </c>
    </row>
    <row r="19" spans="1:2" ht="30" customHeight="1">
      <c r="A19" s="77">
        <v>9</v>
      </c>
      <c r="B19" s="78" t="s">
        <v>103</v>
      </c>
    </row>
    <row r="20" spans="1:2">
      <c r="A20" s="35"/>
      <c r="B20" s="35"/>
    </row>
    <row r="21" spans="1:2">
      <c r="A21" s="35"/>
      <c r="B21" s="35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42"/>
  <sheetViews>
    <sheetView zoomScale="86" zoomScaleNormal="86" workbookViewId="0">
      <selection activeCell="F11" sqref="F11"/>
    </sheetView>
  </sheetViews>
  <sheetFormatPr defaultRowHeight="13.5"/>
  <cols>
    <col min="1" max="1" width="3.375" style="1" bestFit="1" customWidth="1"/>
    <col min="2" max="2" width="8.625" style="1" bestFit="1" customWidth="1"/>
    <col min="3" max="3" width="4.625" style="1" customWidth="1"/>
    <col min="4" max="4" width="2.5" style="1" bestFit="1" customWidth="1"/>
    <col min="5" max="5" width="4.625" style="1" customWidth="1"/>
    <col min="6" max="6" width="3.5" style="1" bestFit="1" customWidth="1"/>
    <col min="7" max="8" width="9" style="1"/>
    <col min="9" max="9" width="7.375" style="1" bestFit="1" customWidth="1"/>
    <col min="10" max="10" width="13.375" style="1" bestFit="1" customWidth="1"/>
    <col min="11" max="12" width="2.75" style="1" bestFit="1" customWidth="1"/>
    <col min="13" max="16384" width="9" style="1"/>
  </cols>
  <sheetData>
    <row r="1" spans="1:12">
      <c r="A1" s="40" t="s">
        <v>36</v>
      </c>
    </row>
    <row r="2" spans="1:12">
      <c r="A2" s="40" t="s">
        <v>37</v>
      </c>
    </row>
    <row r="3" spans="1:12">
      <c r="J3" s="1" t="s">
        <v>2</v>
      </c>
    </row>
    <row r="4" spans="1:12">
      <c r="A4" s="99" t="s">
        <v>0</v>
      </c>
      <c r="B4" s="2" t="s">
        <v>1</v>
      </c>
      <c r="C4" s="119" t="s">
        <v>3</v>
      </c>
      <c r="D4" s="120"/>
      <c r="E4" s="121"/>
      <c r="F4" s="99" t="s">
        <v>0</v>
      </c>
      <c r="G4" s="2" t="s">
        <v>1</v>
      </c>
      <c r="I4" s="3" t="s">
        <v>4</v>
      </c>
      <c r="J4" s="1" t="s">
        <v>5</v>
      </c>
      <c r="K4" s="122" t="s">
        <v>6</v>
      </c>
      <c r="L4" s="122"/>
    </row>
    <row r="5" spans="1:12">
      <c r="A5" s="45">
        <v>1</v>
      </c>
      <c r="B5" s="41" t="str">
        <f>VLOOKUP(A5,チームテーブル!$A$11:$B$19,2,FALSE)</f>
        <v>ＢＪ</v>
      </c>
      <c r="C5" s="38">
        <v>2</v>
      </c>
      <c r="D5" s="18" t="s">
        <v>7</v>
      </c>
      <c r="E5" s="39">
        <v>2</v>
      </c>
      <c r="F5" s="45">
        <v>2</v>
      </c>
      <c r="G5" s="41" t="str">
        <f>VLOOKUP(F5,チームテーブル!$A$11:$B$19,2,FALSE)</f>
        <v>愛川ＳＣ</v>
      </c>
      <c r="I5" s="20">
        <v>1</v>
      </c>
      <c r="J5" s="21">
        <v>102</v>
      </c>
      <c r="K5" s="22">
        <f>IF(C5="","",+C5)</f>
        <v>2</v>
      </c>
      <c r="L5" s="23">
        <f>IF(E5="","",+E5)</f>
        <v>2</v>
      </c>
    </row>
    <row r="6" spans="1:12">
      <c r="A6" s="46">
        <v>1</v>
      </c>
      <c r="B6" s="42" t="str">
        <f>VLOOKUP(A6,チームテーブル!$A$11:$B$19,2,FALSE)</f>
        <v>ＢＪ</v>
      </c>
      <c r="C6" s="38">
        <v>1</v>
      </c>
      <c r="D6" s="19" t="s">
        <v>8</v>
      </c>
      <c r="E6" s="39">
        <v>4</v>
      </c>
      <c r="F6" s="46">
        <v>3</v>
      </c>
      <c r="G6" s="42" t="str">
        <f>VLOOKUP(F6,チームテーブル!$A$11:$B$19,2,FALSE)</f>
        <v>秦野FC</v>
      </c>
      <c r="I6" s="20">
        <v>2</v>
      </c>
      <c r="J6" s="21">
        <v>103</v>
      </c>
      <c r="K6" s="22">
        <f t="shared" ref="K6:K37" si="0">IF(C6="","",+C6)</f>
        <v>1</v>
      </c>
      <c r="L6" s="23">
        <f t="shared" ref="L6:L37" si="1">IF(E6="","",+E6)</f>
        <v>4</v>
      </c>
    </row>
    <row r="7" spans="1:12">
      <c r="A7" s="46">
        <v>1</v>
      </c>
      <c r="B7" s="42" t="str">
        <f>VLOOKUP(A7,チームテーブル!$A$11:$B$19,2,FALSE)</f>
        <v>ＢＪ</v>
      </c>
      <c r="C7" s="38">
        <v>2</v>
      </c>
      <c r="D7" s="19" t="s">
        <v>8</v>
      </c>
      <c r="E7" s="39">
        <v>2</v>
      </c>
      <c r="F7" s="46">
        <v>4</v>
      </c>
      <c r="G7" s="42" t="str">
        <f>VLOOKUP(F7,チームテーブル!$A$11:$B$19,2,FALSE)</f>
        <v>秦野本町Ｂ</v>
      </c>
      <c r="I7" s="20">
        <v>3</v>
      </c>
      <c r="J7" s="21">
        <v>104</v>
      </c>
      <c r="K7" s="22">
        <f t="shared" si="0"/>
        <v>2</v>
      </c>
      <c r="L7" s="23">
        <f t="shared" si="1"/>
        <v>2</v>
      </c>
    </row>
    <row r="8" spans="1:12">
      <c r="A8" s="46">
        <v>1</v>
      </c>
      <c r="B8" s="42" t="str">
        <f>VLOOKUP(A8,チームテーブル!$A$11:$B$19,2,FALSE)</f>
        <v>ＢＪ</v>
      </c>
      <c r="C8" s="38">
        <v>2</v>
      </c>
      <c r="D8" s="19" t="s">
        <v>8</v>
      </c>
      <c r="E8" s="39">
        <v>2</v>
      </c>
      <c r="F8" s="46">
        <v>5</v>
      </c>
      <c r="G8" s="42" t="str">
        <f>VLOOKUP(F8,チームテーブル!$A$11:$B$19,2,FALSE)</f>
        <v>鶴巻Ｄ</v>
      </c>
      <c r="I8" s="20">
        <v>4</v>
      </c>
      <c r="J8" s="21">
        <v>105</v>
      </c>
      <c r="K8" s="22">
        <f t="shared" si="0"/>
        <v>2</v>
      </c>
      <c r="L8" s="23">
        <f t="shared" si="1"/>
        <v>2</v>
      </c>
    </row>
    <row r="9" spans="1:12">
      <c r="A9" s="46">
        <v>1</v>
      </c>
      <c r="B9" s="42" t="str">
        <f>VLOOKUP(A9,チームテーブル!$A$11:$B$19,2,FALSE)</f>
        <v>ＢＪ</v>
      </c>
      <c r="C9" s="38">
        <v>0</v>
      </c>
      <c r="D9" s="19" t="s">
        <v>8</v>
      </c>
      <c r="E9" s="39">
        <v>6</v>
      </c>
      <c r="F9" s="46">
        <v>6</v>
      </c>
      <c r="G9" s="42" t="str">
        <f>VLOOKUP(F9,チームテーブル!$A$11:$B$19,2,FALSE)</f>
        <v>ブレッサ</v>
      </c>
      <c r="I9" s="20">
        <v>5</v>
      </c>
      <c r="J9" s="21">
        <v>106</v>
      </c>
      <c r="K9" s="22">
        <f t="shared" si="0"/>
        <v>0</v>
      </c>
      <c r="L9" s="23">
        <f t="shared" si="1"/>
        <v>6</v>
      </c>
    </row>
    <row r="10" spans="1:12">
      <c r="A10" s="46">
        <v>1</v>
      </c>
      <c r="B10" s="42" t="str">
        <f>VLOOKUP(A10,チームテーブル!$A$11:$B$19,2,FALSE)</f>
        <v>ＢＪ</v>
      </c>
      <c r="C10" s="38">
        <v>1</v>
      </c>
      <c r="D10" s="19" t="s">
        <v>8</v>
      </c>
      <c r="E10" s="39">
        <v>4</v>
      </c>
      <c r="F10" s="46">
        <v>7</v>
      </c>
      <c r="G10" s="42" t="str">
        <f>VLOOKUP(F10,チームテーブル!$A$11:$B$19,2,FALSE)</f>
        <v>東柏ＳＣ</v>
      </c>
      <c r="I10" s="20">
        <v>6</v>
      </c>
      <c r="J10" s="21">
        <v>107</v>
      </c>
      <c r="K10" s="22">
        <f t="shared" si="0"/>
        <v>1</v>
      </c>
      <c r="L10" s="23">
        <f t="shared" si="1"/>
        <v>4</v>
      </c>
    </row>
    <row r="11" spans="1:12">
      <c r="A11" s="46">
        <v>1</v>
      </c>
      <c r="B11" s="42" t="str">
        <f>VLOOKUP(A11,チームテーブル!$A$11:$B$19,2,FALSE)</f>
        <v>ＢＪ</v>
      </c>
      <c r="C11" s="38">
        <v>1</v>
      </c>
      <c r="D11" s="19" t="s">
        <v>8</v>
      </c>
      <c r="E11" s="39">
        <v>3</v>
      </c>
      <c r="F11" s="46">
        <v>8</v>
      </c>
      <c r="G11" s="42" t="str">
        <f>VLOOKUP(F11,チームテーブル!$A$11:$B$19,2,FALSE)</f>
        <v>麻溝ＳＳＳ</v>
      </c>
      <c r="I11" s="20">
        <v>7</v>
      </c>
      <c r="J11" s="21">
        <v>108</v>
      </c>
      <c r="K11" s="22">
        <f t="shared" si="0"/>
        <v>1</v>
      </c>
      <c r="L11" s="23">
        <f t="shared" si="1"/>
        <v>3</v>
      </c>
    </row>
    <row r="12" spans="1:12">
      <c r="A12" s="46">
        <v>1</v>
      </c>
      <c r="B12" s="42" t="str">
        <f>VLOOKUP(A12,チームテーブル!$A$11:$B$19,2,FALSE)</f>
        <v>ＢＪ</v>
      </c>
      <c r="C12" s="38">
        <v>4</v>
      </c>
      <c r="D12" s="19" t="s">
        <v>8</v>
      </c>
      <c r="E12" s="39">
        <v>2</v>
      </c>
      <c r="F12" s="46">
        <v>9</v>
      </c>
      <c r="G12" s="42" t="str">
        <f>VLOOKUP(F12,チームテーブル!$A$11:$B$19,2,FALSE)</f>
        <v>相東ＳＣ</v>
      </c>
      <c r="I12" s="20">
        <v>8</v>
      </c>
      <c r="J12" s="21">
        <v>109</v>
      </c>
      <c r="K12" s="22">
        <f t="shared" si="0"/>
        <v>4</v>
      </c>
      <c r="L12" s="23">
        <f t="shared" si="1"/>
        <v>2</v>
      </c>
    </row>
    <row r="13" spans="1:12">
      <c r="A13" s="47">
        <v>2</v>
      </c>
      <c r="B13" s="43" t="str">
        <f>VLOOKUP(A13,チームテーブル!$A$11:$B$19,2,FALSE)</f>
        <v>愛川ＳＣ</v>
      </c>
      <c r="C13" s="38">
        <v>1</v>
      </c>
      <c r="D13" s="4" t="s">
        <v>8</v>
      </c>
      <c r="E13" s="39">
        <v>6</v>
      </c>
      <c r="F13" s="47">
        <v>3</v>
      </c>
      <c r="G13" s="43" t="str">
        <f>VLOOKUP(F13,チームテーブル!$A$11:$B$19,2,FALSE)</f>
        <v>秦野FC</v>
      </c>
      <c r="I13" s="1">
        <v>15</v>
      </c>
      <c r="J13" s="5">
        <v>203</v>
      </c>
      <c r="K13" s="6">
        <f t="shared" si="0"/>
        <v>1</v>
      </c>
      <c r="L13" s="2">
        <f t="shared" si="1"/>
        <v>6</v>
      </c>
    </row>
    <row r="14" spans="1:12">
      <c r="A14" s="48">
        <v>2</v>
      </c>
      <c r="B14" s="44" t="str">
        <f>VLOOKUP(A14,チームテーブル!$A$11:$B$19,2,FALSE)</f>
        <v>愛川ＳＣ</v>
      </c>
      <c r="C14" s="38">
        <v>1</v>
      </c>
      <c r="D14" s="7" t="s">
        <v>8</v>
      </c>
      <c r="E14" s="39">
        <v>1</v>
      </c>
      <c r="F14" s="48">
        <v>4</v>
      </c>
      <c r="G14" s="44" t="str">
        <f>VLOOKUP(F14,チームテーブル!$A$11:$B$19,2,FALSE)</f>
        <v>秦野本町Ｂ</v>
      </c>
      <c r="I14" s="1">
        <v>16</v>
      </c>
      <c r="J14" s="5">
        <v>204</v>
      </c>
      <c r="K14" s="6">
        <f t="shared" si="0"/>
        <v>1</v>
      </c>
      <c r="L14" s="2">
        <f t="shared" si="1"/>
        <v>1</v>
      </c>
    </row>
    <row r="15" spans="1:12">
      <c r="A15" s="48">
        <v>2</v>
      </c>
      <c r="B15" s="44" t="str">
        <f>VLOOKUP(A15,チームテーブル!$A$11:$B$19,2,FALSE)</f>
        <v>愛川ＳＣ</v>
      </c>
      <c r="C15" s="38">
        <v>1</v>
      </c>
      <c r="D15" s="7" t="s">
        <v>8</v>
      </c>
      <c r="E15" s="39">
        <v>2</v>
      </c>
      <c r="F15" s="48">
        <v>5</v>
      </c>
      <c r="G15" s="44" t="str">
        <f>VLOOKUP(F15,チームテーブル!$A$11:$B$19,2,FALSE)</f>
        <v>鶴巻Ｄ</v>
      </c>
      <c r="I15" s="1">
        <v>17</v>
      </c>
      <c r="J15" s="5">
        <v>205</v>
      </c>
      <c r="K15" s="6">
        <f t="shared" si="0"/>
        <v>1</v>
      </c>
      <c r="L15" s="2">
        <f t="shared" si="1"/>
        <v>2</v>
      </c>
    </row>
    <row r="16" spans="1:12">
      <c r="A16" s="48">
        <v>2</v>
      </c>
      <c r="B16" s="44" t="str">
        <f>VLOOKUP(A16,チームテーブル!$A$11:$B$19,2,FALSE)</f>
        <v>愛川ＳＣ</v>
      </c>
      <c r="C16" s="38">
        <v>0</v>
      </c>
      <c r="D16" s="7" t="s">
        <v>8</v>
      </c>
      <c r="E16" s="39">
        <v>3</v>
      </c>
      <c r="F16" s="48">
        <v>6</v>
      </c>
      <c r="G16" s="44" t="str">
        <f>VLOOKUP(F16,チームテーブル!$A$11:$B$19,2,FALSE)</f>
        <v>ブレッサ</v>
      </c>
      <c r="I16" s="1">
        <v>18</v>
      </c>
      <c r="J16" s="5">
        <v>206</v>
      </c>
      <c r="K16" s="6">
        <f t="shared" si="0"/>
        <v>0</v>
      </c>
      <c r="L16" s="2">
        <f t="shared" si="1"/>
        <v>3</v>
      </c>
    </row>
    <row r="17" spans="1:12">
      <c r="A17" s="48">
        <v>2</v>
      </c>
      <c r="B17" s="44" t="str">
        <f>VLOOKUP(A17,チームテーブル!$A$11:$B$19,2,FALSE)</f>
        <v>愛川ＳＣ</v>
      </c>
      <c r="C17" s="38">
        <v>0</v>
      </c>
      <c r="D17" s="7" t="s">
        <v>8</v>
      </c>
      <c r="E17" s="39">
        <v>2</v>
      </c>
      <c r="F17" s="48">
        <v>7</v>
      </c>
      <c r="G17" s="44" t="str">
        <f>VLOOKUP(F17,チームテーブル!$A$11:$B$19,2,FALSE)</f>
        <v>東柏ＳＣ</v>
      </c>
      <c r="I17" s="1">
        <v>19</v>
      </c>
      <c r="J17" s="5">
        <v>207</v>
      </c>
      <c r="K17" s="6">
        <f t="shared" si="0"/>
        <v>0</v>
      </c>
      <c r="L17" s="2">
        <f t="shared" si="1"/>
        <v>2</v>
      </c>
    </row>
    <row r="18" spans="1:12">
      <c r="A18" s="48">
        <v>2</v>
      </c>
      <c r="B18" s="44" t="str">
        <f>VLOOKUP(A18,チームテーブル!$A$11:$B$19,2,FALSE)</f>
        <v>愛川ＳＣ</v>
      </c>
      <c r="C18" s="38">
        <v>0</v>
      </c>
      <c r="D18" s="7" t="s">
        <v>8</v>
      </c>
      <c r="E18" s="39">
        <v>1</v>
      </c>
      <c r="F18" s="48">
        <v>8</v>
      </c>
      <c r="G18" s="44" t="str">
        <f>VLOOKUP(F18,チームテーブル!$A$11:$B$19,2,FALSE)</f>
        <v>麻溝ＳＳＳ</v>
      </c>
      <c r="I18" s="1">
        <v>20</v>
      </c>
      <c r="J18" s="5">
        <v>208</v>
      </c>
      <c r="K18" s="6">
        <f t="shared" si="0"/>
        <v>0</v>
      </c>
      <c r="L18" s="2">
        <f t="shared" si="1"/>
        <v>1</v>
      </c>
    </row>
    <row r="19" spans="1:12">
      <c r="A19" s="48">
        <v>2</v>
      </c>
      <c r="B19" s="44" t="str">
        <f>VLOOKUP(A19,チームテーブル!$A$11:$B$19,2,FALSE)</f>
        <v>愛川ＳＣ</v>
      </c>
      <c r="C19" s="38">
        <v>0</v>
      </c>
      <c r="D19" s="7" t="s">
        <v>8</v>
      </c>
      <c r="E19" s="39">
        <v>1</v>
      </c>
      <c r="F19" s="48">
        <v>9</v>
      </c>
      <c r="G19" s="44" t="str">
        <f>VLOOKUP(F19,チームテーブル!$A$11:$B$19,2,FALSE)</f>
        <v>相東ＳＣ</v>
      </c>
      <c r="I19" s="1">
        <v>21</v>
      </c>
      <c r="J19" s="5">
        <v>209</v>
      </c>
      <c r="K19" s="6">
        <f t="shared" si="0"/>
        <v>0</v>
      </c>
      <c r="L19" s="2">
        <f t="shared" si="1"/>
        <v>1</v>
      </c>
    </row>
    <row r="20" spans="1:12">
      <c r="A20" s="45">
        <v>3</v>
      </c>
      <c r="B20" s="41" t="str">
        <f>VLOOKUP(A20,チームテーブル!$A$11:$B$19,2,FALSE)</f>
        <v>秦野FC</v>
      </c>
      <c r="C20" s="38">
        <v>5</v>
      </c>
      <c r="D20" s="18" t="s">
        <v>8</v>
      </c>
      <c r="E20" s="39">
        <v>1</v>
      </c>
      <c r="F20" s="45">
        <v>4</v>
      </c>
      <c r="G20" s="41" t="str">
        <f>VLOOKUP(F20,チームテーブル!$A$11:$B$19,2,FALSE)</f>
        <v>秦野本町Ｂ</v>
      </c>
      <c r="I20" s="20">
        <v>28</v>
      </c>
      <c r="J20" s="21">
        <v>304</v>
      </c>
      <c r="K20" s="22">
        <f t="shared" si="0"/>
        <v>5</v>
      </c>
      <c r="L20" s="23">
        <f t="shared" si="1"/>
        <v>1</v>
      </c>
    </row>
    <row r="21" spans="1:12">
      <c r="A21" s="46">
        <v>3</v>
      </c>
      <c r="B21" s="42" t="str">
        <f>VLOOKUP(A21,チームテーブル!$A$11:$B$19,2,FALSE)</f>
        <v>秦野FC</v>
      </c>
      <c r="C21" s="38">
        <v>1</v>
      </c>
      <c r="D21" s="19" t="s">
        <v>8</v>
      </c>
      <c r="E21" s="39">
        <v>0</v>
      </c>
      <c r="F21" s="46">
        <v>5</v>
      </c>
      <c r="G21" s="42" t="str">
        <f>VLOOKUP(F21,チームテーブル!$A$11:$B$19,2,FALSE)</f>
        <v>鶴巻Ｄ</v>
      </c>
      <c r="I21" s="20">
        <v>29</v>
      </c>
      <c r="J21" s="21">
        <v>305</v>
      </c>
      <c r="K21" s="22">
        <f t="shared" si="0"/>
        <v>1</v>
      </c>
      <c r="L21" s="23">
        <f t="shared" si="1"/>
        <v>0</v>
      </c>
    </row>
    <row r="22" spans="1:12">
      <c r="A22" s="46">
        <v>3</v>
      </c>
      <c r="B22" s="42" t="str">
        <f>VLOOKUP(A22,チームテーブル!$A$11:$B$19,2,FALSE)</f>
        <v>秦野FC</v>
      </c>
      <c r="C22" s="38">
        <v>4</v>
      </c>
      <c r="D22" s="19" t="s">
        <v>8</v>
      </c>
      <c r="E22" s="39">
        <v>1</v>
      </c>
      <c r="F22" s="46">
        <v>6</v>
      </c>
      <c r="G22" s="42" t="str">
        <f>VLOOKUP(F22,チームテーブル!$A$11:$B$19,2,FALSE)</f>
        <v>ブレッサ</v>
      </c>
      <c r="I22" s="20">
        <v>30</v>
      </c>
      <c r="J22" s="21">
        <v>306</v>
      </c>
      <c r="K22" s="22">
        <f t="shared" si="0"/>
        <v>4</v>
      </c>
      <c r="L22" s="23">
        <f t="shared" si="1"/>
        <v>1</v>
      </c>
    </row>
    <row r="23" spans="1:12">
      <c r="A23" s="46">
        <v>3</v>
      </c>
      <c r="B23" s="42" t="str">
        <f>VLOOKUP(A23,チームテーブル!$A$11:$B$19,2,FALSE)</f>
        <v>秦野FC</v>
      </c>
      <c r="C23" s="38">
        <v>0</v>
      </c>
      <c r="D23" s="19" t="s">
        <v>8</v>
      </c>
      <c r="E23" s="39">
        <v>1</v>
      </c>
      <c r="F23" s="46">
        <v>7</v>
      </c>
      <c r="G23" s="42" t="str">
        <f>VLOOKUP(F23,チームテーブル!$A$11:$B$19,2,FALSE)</f>
        <v>東柏ＳＣ</v>
      </c>
      <c r="I23" s="20">
        <v>31</v>
      </c>
      <c r="J23" s="21">
        <v>307</v>
      </c>
      <c r="K23" s="22">
        <f t="shared" si="0"/>
        <v>0</v>
      </c>
      <c r="L23" s="23">
        <f t="shared" si="1"/>
        <v>1</v>
      </c>
    </row>
    <row r="24" spans="1:12">
      <c r="A24" s="46">
        <v>3</v>
      </c>
      <c r="B24" s="42" t="str">
        <f>VLOOKUP(A24,チームテーブル!$A$11:$B$19,2,FALSE)</f>
        <v>秦野FC</v>
      </c>
      <c r="C24" s="38">
        <v>2</v>
      </c>
      <c r="D24" s="19" t="s">
        <v>8</v>
      </c>
      <c r="E24" s="39">
        <v>1</v>
      </c>
      <c r="F24" s="46">
        <v>8</v>
      </c>
      <c r="G24" s="42" t="str">
        <f>VLOOKUP(F24,チームテーブル!$A$11:$B$19,2,FALSE)</f>
        <v>麻溝ＳＳＳ</v>
      </c>
      <c r="I24" s="20">
        <v>32</v>
      </c>
      <c r="J24" s="21">
        <v>308</v>
      </c>
      <c r="K24" s="22">
        <f t="shared" si="0"/>
        <v>2</v>
      </c>
      <c r="L24" s="23">
        <f t="shared" si="1"/>
        <v>1</v>
      </c>
    </row>
    <row r="25" spans="1:12">
      <c r="A25" s="46">
        <v>3</v>
      </c>
      <c r="B25" s="42" t="str">
        <f>VLOOKUP(A25,チームテーブル!$A$11:$B$19,2,FALSE)</f>
        <v>秦野FC</v>
      </c>
      <c r="C25" s="38">
        <v>3</v>
      </c>
      <c r="D25" s="19" t="s">
        <v>8</v>
      </c>
      <c r="E25" s="39">
        <v>0</v>
      </c>
      <c r="F25" s="46">
        <v>9</v>
      </c>
      <c r="G25" s="42" t="str">
        <f>VLOOKUP(F25,チームテーブル!$A$11:$B$19,2,FALSE)</f>
        <v>相東ＳＣ</v>
      </c>
      <c r="I25" s="20">
        <v>33</v>
      </c>
      <c r="J25" s="21">
        <v>309</v>
      </c>
      <c r="K25" s="22">
        <f t="shared" si="0"/>
        <v>3</v>
      </c>
      <c r="L25" s="23">
        <f t="shared" si="1"/>
        <v>0</v>
      </c>
    </row>
    <row r="26" spans="1:12">
      <c r="A26" s="47">
        <v>4</v>
      </c>
      <c r="B26" s="43" t="str">
        <f>VLOOKUP(A26,チームテーブル!$A$11:$B$19,2,FALSE)</f>
        <v>秦野本町Ｂ</v>
      </c>
      <c r="C26" s="38">
        <v>0</v>
      </c>
      <c r="D26" s="4" t="s">
        <v>8</v>
      </c>
      <c r="E26" s="39">
        <v>2</v>
      </c>
      <c r="F26" s="47">
        <v>5</v>
      </c>
      <c r="G26" s="43" t="str">
        <f>VLOOKUP(F26,チームテーブル!$A$11:$B$19,2,FALSE)</f>
        <v>鶴巻Ｄ</v>
      </c>
      <c r="I26" s="1">
        <v>40</v>
      </c>
      <c r="J26" s="5">
        <v>405</v>
      </c>
      <c r="K26" s="6">
        <f t="shared" si="0"/>
        <v>0</v>
      </c>
      <c r="L26" s="2">
        <f t="shared" si="1"/>
        <v>2</v>
      </c>
    </row>
    <row r="27" spans="1:12">
      <c r="A27" s="48">
        <v>4</v>
      </c>
      <c r="B27" s="44" t="str">
        <f>VLOOKUP(A27,チームテーブル!$A$11:$B$19,2,FALSE)</f>
        <v>秦野本町Ｂ</v>
      </c>
      <c r="C27" s="38">
        <v>0</v>
      </c>
      <c r="D27" s="7" t="s">
        <v>8</v>
      </c>
      <c r="E27" s="39">
        <v>2</v>
      </c>
      <c r="F27" s="48">
        <v>6</v>
      </c>
      <c r="G27" s="44" t="str">
        <f>VLOOKUP(F27,チームテーブル!$A$11:$B$19,2,FALSE)</f>
        <v>ブレッサ</v>
      </c>
      <c r="I27" s="1">
        <v>41</v>
      </c>
      <c r="J27" s="5">
        <v>406</v>
      </c>
      <c r="K27" s="6">
        <f t="shared" si="0"/>
        <v>0</v>
      </c>
      <c r="L27" s="2">
        <f t="shared" si="1"/>
        <v>2</v>
      </c>
    </row>
    <row r="28" spans="1:12">
      <c r="A28" s="48">
        <v>4</v>
      </c>
      <c r="B28" s="44" t="str">
        <f>VLOOKUP(A28,チームテーブル!$A$11:$B$19,2,FALSE)</f>
        <v>秦野本町Ｂ</v>
      </c>
      <c r="C28" s="38">
        <v>3</v>
      </c>
      <c r="D28" s="7" t="s">
        <v>8</v>
      </c>
      <c r="E28" s="39">
        <v>2</v>
      </c>
      <c r="F28" s="48">
        <v>7</v>
      </c>
      <c r="G28" s="44" t="str">
        <f>VLOOKUP(F28,チームテーブル!$A$11:$B$19,2,FALSE)</f>
        <v>東柏ＳＣ</v>
      </c>
      <c r="I28" s="1">
        <v>42</v>
      </c>
      <c r="J28" s="5">
        <v>407</v>
      </c>
      <c r="K28" s="6">
        <f t="shared" si="0"/>
        <v>3</v>
      </c>
      <c r="L28" s="2">
        <f t="shared" si="1"/>
        <v>2</v>
      </c>
    </row>
    <row r="29" spans="1:12">
      <c r="A29" s="48">
        <v>4</v>
      </c>
      <c r="B29" s="44" t="str">
        <f>VLOOKUP(A29,チームテーブル!$A$11:$B$19,2,FALSE)</f>
        <v>秦野本町Ｂ</v>
      </c>
      <c r="C29" s="38">
        <v>3</v>
      </c>
      <c r="D29" s="7" t="s">
        <v>8</v>
      </c>
      <c r="E29" s="39">
        <v>0</v>
      </c>
      <c r="F29" s="48">
        <v>8</v>
      </c>
      <c r="G29" s="44" t="str">
        <f>VLOOKUP(F29,チームテーブル!$A$11:$B$19,2,FALSE)</f>
        <v>麻溝ＳＳＳ</v>
      </c>
      <c r="I29" s="1">
        <v>43</v>
      </c>
      <c r="J29" s="5">
        <v>408</v>
      </c>
      <c r="K29" s="6">
        <f t="shared" si="0"/>
        <v>3</v>
      </c>
      <c r="L29" s="2">
        <f t="shared" si="1"/>
        <v>0</v>
      </c>
    </row>
    <row r="30" spans="1:12">
      <c r="A30" s="48">
        <v>4</v>
      </c>
      <c r="B30" s="44" t="str">
        <f>VLOOKUP(A30,チームテーブル!$A$11:$B$19,2,FALSE)</f>
        <v>秦野本町Ｂ</v>
      </c>
      <c r="C30" s="38">
        <v>2</v>
      </c>
      <c r="D30" s="7" t="s">
        <v>8</v>
      </c>
      <c r="E30" s="39">
        <v>0</v>
      </c>
      <c r="F30" s="48">
        <v>9</v>
      </c>
      <c r="G30" s="44" t="str">
        <f>VLOOKUP(F30,チームテーブル!$A$11:$B$19,2,FALSE)</f>
        <v>相東ＳＣ</v>
      </c>
      <c r="I30" s="1">
        <v>44</v>
      </c>
      <c r="J30" s="5">
        <v>409</v>
      </c>
      <c r="K30" s="6">
        <f t="shared" si="0"/>
        <v>2</v>
      </c>
      <c r="L30" s="2">
        <f t="shared" si="1"/>
        <v>0</v>
      </c>
    </row>
    <row r="31" spans="1:12">
      <c r="A31" s="45">
        <v>5</v>
      </c>
      <c r="B31" s="41" t="str">
        <f>VLOOKUP(A31,チームテーブル!$A$11:$B$19,2,FALSE)</f>
        <v>鶴巻Ｄ</v>
      </c>
      <c r="C31" s="38">
        <v>1</v>
      </c>
      <c r="D31" s="18" t="s">
        <v>8</v>
      </c>
      <c r="E31" s="39">
        <v>5</v>
      </c>
      <c r="F31" s="45">
        <v>6</v>
      </c>
      <c r="G31" s="41" t="str">
        <f>VLOOKUP(F31,チームテーブル!$A$11:$B$19,2,FALSE)</f>
        <v>ブレッサ</v>
      </c>
      <c r="I31" s="20">
        <v>51</v>
      </c>
      <c r="J31" s="21">
        <v>506</v>
      </c>
      <c r="K31" s="22">
        <f t="shared" si="0"/>
        <v>1</v>
      </c>
      <c r="L31" s="23">
        <f t="shared" si="1"/>
        <v>5</v>
      </c>
    </row>
    <row r="32" spans="1:12">
      <c r="A32" s="46">
        <v>5</v>
      </c>
      <c r="B32" s="42" t="str">
        <f>VLOOKUP(A32,チームテーブル!$A$11:$B$19,2,FALSE)</f>
        <v>鶴巻Ｄ</v>
      </c>
      <c r="C32" s="38">
        <v>4</v>
      </c>
      <c r="D32" s="19" t="s">
        <v>8</v>
      </c>
      <c r="E32" s="39">
        <v>3</v>
      </c>
      <c r="F32" s="46">
        <v>7</v>
      </c>
      <c r="G32" s="42" t="str">
        <f>VLOOKUP(F32,チームテーブル!$A$11:$B$19,2,FALSE)</f>
        <v>東柏ＳＣ</v>
      </c>
      <c r="I32" s="20">
        <v>52</v>
      </c>
      <c r="J32" s="21">
        <v>507</v>
      </c>
      <c r="K32" s="22">
        <f t="shared" si="0"/>
        <v>4</v>
      </c>
      <c r="L32" s="23">
        <f t="shared" si="1"/>
        <v>3</v>
      </c>
    </row>
    <row r="33" spans="1:13">
      <c r="A33" s="46">
        <v>5</v>
      </c>
      <c r="B33" s="42" t="str">
        <f>VLOOKUP(A33,チームテーブル!$A$11:$B$19,2,FALSE)</f>
        <v>鶴巻Ｄ</v>
      </c>
      <c r="C33" s="38">
        <v>1</v>
      </c>
      <c r="D33" s="19" t="s">
        <v>8</v>
      </c>
      <c r="E33" s="39">
        <v>2</v>
      </c>
      <c r="F33" s="46">
        <v>8</v>
      </c>
      <c r="G33" s="42" t="str">
        <f>VLOOKUP(F33,チームテーブル!$A$11:$B$19,2,FALSE)</f>
        <v>麻溝ＳＳＳ</v>
      </c>
      <c r="I33" s="20">
        <v>53</v>
      </c>
      <c r="J33" s="21">
        <v>508</v>
      </c>
      <c r="K33" s="22">
        <f t="shared" si="0"/>
        <v>1</v>
      </c>
      <c r="L33" s="23">
        <f t="shared" si="1"/>
        <v>2</v>
      </c>
    </row>
    <row r="34" spans="1:13">
      <c r="A34" s="46">
        <v>5</v>
      </c>
      <c r="B34" s="42" t="str">
        <f>VLOOKUP(A34,チームテーブル!$A$11:$B$19,2,FALSE)</f>
        <v>鶴巻Ｄ</v>
      </c>
      <c r="C34" s="38">
        <v>4</v>
      </c>
      <c r="D34" s="19" t="s">
        <v>8</v>
      </c>
      <c r="E34" s="39">
        <v>1</v>
      </c>
      <c r="F34" s="46">
        <v>9</v>
      </c>
      <c r="G34" s="42" t="str">
        <f>VLOOKUP(F34,チームテーブル!$A$11:$B$19,2,FALSE)</f>
        <v>相東ＳＣ</v>
      </c>
      <c r="I34" s="20">
        <v>54</v>
      </c>
      <c r="J34" s="21">
        <v>509</v>
      </c>
      <c r="K34" s="22">
        <f t="shared" si="0"/>
        <v>4</v>
      </c>
      <c r="L34" s="23">
        <f t="shared" si="1"/>
        <v>1</v>
      </c>
    </row>
    <row r="35" spans="1:13">
      <c r="A35" s="47">
        <v>6</v>
      </c>
      <c r="B35" s="43" t="str">
        <f>VLOOKUP(A35,チームテーブル!$A$11:$B$19,2,FALSE)</f>
        <v>ブレッサ</v>
      </c>
      <c r="C35" s="38">
        <v>5</v>
      </c>
      <c r="D35" s="4" t="s">
        <v>8</v>
      </c>
      <c r="E35" s="39">
        <v>0</v>
      </c>
      <c r="F35" s="47">
        <v>7</v>
      </c>
      <c r="G35" s="43" t="str">
        <f>VLOOKUP(F35,チームテーブル!$A$11:$B$19,2,FALSE)</f>
        <v>東柏ＳＣ</v>
      </c>
      <c r="I35" s="1">
        <v>61</v>
      </c>
      <c r="J35" s="5">
        <v>607</v>
      </c>
      <c r="K35" s="6">
        <f t="shared" si="0"/>
        <v>5</v>
      </c>
      <c r="L35" s="2">
        <f t="shared" si="1"/>
        <v>0</v>
      </c>
    </row>
    <row r="36" spans="1:13">
      <c r="A36" s="48">
        <v>6</v>
      </c>
      <c r="B36" s="44" t="str">
        <f>VLOOKUP(A36,チームテーブル!$A$11:$B$19,2,FALSE)</f>
        <v>ブレッサ</v>
      </c>
      <c r="C36" s="38">
        <v>1</v>
      </c>
      <c r="D36" s="7" t="s">
        <v>8</v>
      </c>
      <c r="E36" s="39">
        <v>0</v>
      </c>
      <c r="F36" s="48">
        <v>8</v>
      </c>
      <c r="G36" s="44" t="str">
        <f>VLOOKUP(F36,チームテーブル!$A$11:$B$19,2,FALSE)</f>
        <v>麻溝ＳＳＳ</v>
      </c>
      <c r="I36" s="1">
        <v>62</v>
      </c>
      <c r="J36" s="5">
        <v>608</v>
      </c>
      <c r="K36" s="6">
        <f t="shared" si="0"/>
        <v>1</v>
      </c>
      <c r="L36" s="2">
        <f t="shared" si="1"/>
        <v>0</v>
      </c>
    </row>
    <row r="37" spans="1:13">
      <c r="A37" s="48">
        <v>6</v>
      </c>
      <c r="B37" s="44" t="str">
        <f>VLOOKUP(A37,チームテーブル!$A$11:$B$19,2,FALSE)</f>
        <v>ブレッサ</v>
      </c>
      <c r="C37" s="38">
        <v>5</v>
      </c>
      <c r="D37" s="7" t="s">
        <v>8</v>
      </c>
      <c r="E37" s="39">
        <v>0</v>
      </c>
      <c r="F37" s="48">
        <v>9</v>
      </c>
      <c r="G37" s="44" t="str">
        <f>VLOOKUP(F37,チームテーブル!$A$11:$B$19,2,FALSE)</f>
        <v>相東ＳＣ</v>
      </c>
      <c r="I37" s="1">
        <v>63</v>
      </c>
      <c r="J37" s="5">
        <v>609</v>
      </c>
      <c r="K37" s="6">
        <f t="shared" si="0"/>
        <v>5</v>
      </c>
      <c r="L37" s="2">
        <f t="shared" si="1"/>
        <v>0</v>
      </c>
    </row>
    <row r="38" spans="1:13">
      <c r="A38" s="45">
        <v>7</v>
      </c>
      <c r="B38" s="41" t="str">
        <f>VLOOKUP(A38,チームテーブル!$A$11:$B$19,2,FALSE)</f>
        <v>東柏ＳＣ</v>
      </c>
      <c r="C38" s="38">
        <v>2</v>
      </c>
      <c r="D38" s="18" t="s">
        <v>8</v>
      </c>
      <c r="E38" s="39">
        <v>2</v>
      </c>
      <c r="F38" s="45">
        <v>8</v>
      </c>
      <c r="G38" s="41" t="str">
        <f>VLOOKUP(F38,チームテーブル!$A$11:$B$19,2,FALSE)</f>
        <v>麻溝ＳＳＳ</v>
      </c>
      <c r="I38" s="20">
        <v>70</v>
      </c>
      <c r="J38" s="21">
        <v>708</v>
      </c>
      <c r="K38" s="22">
        <f t="shared" ref="K38:K41" si="2">IF(C38="","",+C38)</f>
        <v>2</v>
      </c>
      <c r="L38" s="23">
        <f t="shared" ref="L38:L41" si="3">IF(E38="","",+E38)</f>
        <v>2</v>
      </c>
    </row>
    <row r="39" spans="1:13">
      <c r="A39" s="46">
        <v>7</v>
      </c>
      <c r="B39" s="42" t="str">
        <f>VLOOKUP(A39,チームテーブル!$A$11:$B$19,2,FALSE)</f>
        <v>東柏ＳＣ</v>
      </c>
      <c r="C39" s="38">
        <v>0</v>
      </c>
      <c r="D39" s="19" t="s">
        <v>8</v>
      </c>
      <c r="E39" s="39">
        <v>0</v>
      </c>
      <c r="F39" s="46">
        <v>9</v>
      </c>
      <c r="G39" s="42" t="str">
        <f>VLOOKUP(F39,チームテーブル!$A$11:$B$19,2,FALSE)</f>
        <v>相東ＳＣ</v>
      </c>
      <c r="I39" s="20">
        <v>71</v>
      </c>
      <c r="J39" s="21">
        <v>709</v>
      </c>
      <c r="K39" s="22">
        <f t="shared" si="2"/>
        <v>0</v>
      </c>
      <c r="L39" s="23">
        <f t="shared" si="3"/>
        <v>0</v>
      </c>
    </row>
    <row r="40" spans="1:13">
      <c r="A40" s="99">
        <v>8</v>
      </c>
      <c r="B40" s="101" t="str">
        <f>VLOOKUP(A40,チームテーブル!$A$11:$B$19,2,FALSE)</f>
        <v>麻溝ＳＳＳ</v>
      </c>
      <c r="C40" s="38">
        <v>4</v>
      </c>
      <c r="D40" s="100" t="s">
        <v>8</v>
      </c>
      <c r="E40" s="39">
        <v>0</v>
      </c>
      <c r="F40" s="99">
        <v>9</v>
      </c>
      <c r="G40" s="101" t="str">
        <f>VLOOKUP(F40,チームテーブル!$A$11:$B$19,2,FALSE)</f>
        <v>相東ＳＣ</v>
      </c>
      <c r="I40" s="1">
        <v>78</v>
      </c>
      <c r="J40" s="5">
        <v>809</v>
      </c>
      <c r="K40" s="6">
        <f t="shared" si="2"/>
        <v>4</v>
      </c>
      <c r="L40" s="2">
        <f t="shared" si="3"/>
        <v>0</v>
      </c>
    </row>
    <row r="41" spans="1:13">
      <c r="C41" s="57"/>
      <c r="D41" s="58"/>
      <c r="E41" s="57"/>
      <c r="F41" s="58"/>
      <c r="G41" s="58"/>
      <c r="H41" s="58"/>
      <c r="I41" s="58"/>
      <c r="J41" s="87"/>
      <c r="K41" s="87" t="str">
        <f t="shared" si="2"/>
        <v/>
      </c>
      <c r="L41" s="87" t="str">
        <f t="shared" si="3"/>
        <v/>
      </c>
      <c r="M41" s="58"/>
    </row>
    <row r="42" spans="1:13">
      <c r="J42" s="3"/>
      <c r="K42" s="3"/>
      <c r="L42" s="3"/>
    </row>
  </sheetData>
  <mergeCells count="2">
    <mergeCell ref="C4:E4"/>
    <mergeCell ref="K4:L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E44"/>
  <sheetViews>
    <sheetView topLeftCell="D1" zoomScale="73" zoomScaleNormal="73" workbookViewId="0">
      <selection activeCell="AN14" sqref="AN14"/>
    </sheetView>
  </sheetViews>
  <sheetFormatPr defaultRowHeight="14.25"/>
  <cols>
    <col min="1" max="1" width="6.125" style="1" hidden="1" customWidth="1"/>
    <col min="2" max="2" width="3.5" style="1" hidden="1" customWidth="1"/>
    <col min="3" max="3" width="6.125" style="1" hidden="1" customWidth="1"/>
    <col min="4" max="4" width="9" style="1"/>
    <col min="5" max="31" width="3.75" style="1" customWidth="1"/>
    <col min="32" max="41" width="8.125" style="8" customWidth="1"/>
    <col min="42" max="42" width="0.125" style="8" customWidth="1"/>
    <col min="43" max="43" width="4.125" style="8" customWidth="1"/>
    <col min="44" max="44" width="7.375" style="8" customWidth="1"/>
    <col min="45" max="45" width="4.125" style="8" customWidth="1"/>
    <col min="46" max="46" width="7.625" style="8" customWidth="1"/>
    <col min="47" max="49" width="11.875" style="8" customWidth="1"/>
    <col min="50" max="59" width="11.875" style="1" customWidth="1"/>
    <col min="60" max="16384" width="9" style="1"/>
  </cols>
  <sheetData>
    <row r="1" spans="1:57">
      <c r="A1" s="1" t="s">
        <v>55</v>
      </c>
    </row>
    <row r="2" spans="1:57">
      <c r="A2" s="1" t="s">
        <v>54</v>
      </c>
    </row>
    <row r="3" spans="1:57">
      <c r="E3" s="1">
        <v>1</v>
      </c>
      <c r="H3" s="1">
        <v>2</v>
      </c>
      <c r="K3" s="1">
        <v>3</v>
      </c>
      <c r="N3" s="1">
        <v>4</v>
      </c>
      <c r="Q3" s="1">
        <v>5</v>
      </c>
      <c r="T3" s="1">
        <v>6</v>
      </c>
      <c r="W3" s="1">
        <v>7</v>
      </c>
      <c r="Z3" s="1">
        <v>8</v>
      </c>
      <c r="AC3" s="1">
        <v>9</v>
      </c>
    </row>
    <row r="4" spans="1:57">
      <c r="B4" s="24" t="s">
        <v>0</v>
      </c>
      <c r="C4" s="25"/>
      <c r="D4" s="9" t="s">
        <v>1</v>
      </c>
      <c r="E4" s="126" t="str">
        <f>+D5</f>
        <v>ＢＪ</v>
      </c>
      <c r="F4" s="126"/>
      <c r="G4" s="126"/>
      <c r="H4" s="126" t="str">
        <f>+D6</f>
        <v>愛川ＳＣ</v>
      </c>
      <c r="I4" s="126"/>
      <c r="J4" s="126"/>
      <c r="K4" s="126" t="str">
        <f>+D7</f>
        <v>秦野FC</v>
      </c>
      <c r="L4" s="126"/>
      <c r="M4" s="126"/>
      <c r="N4" s="126" t="str">
        <f>+D8</f>
        <v>秦野本町Ｂ</v>
      </c>
      <c r="O4" s="126"/>
      <c r="P4" s="126"/>
      <c r="Q4" s="126" t="str">
        <f>+D9</f>
        <v>鶴巻Ｄ</v>
      </c>
      <c r="R4" s="126"/>
      <c r="S4" s="126"/>
      <c r="T4" s="126" t="str">
        <f>+D10</f>
        <v>ブレッサ</v>
      </c>
      <c r="U4" s="126"/>
      <c r="V4" s="126"/>
      <c r="W4" s="126" t="str">
        <f>+D11</f>
        <v>東柏ＳＣ</v>
      </c>
      <c r="X4" s="126"/>
      <c r="Y4" s="126"/>
      <c r="Z4" s="126" t="str">
        <f>+D12</f>
        <v>麻溝ＳＳＳ</v>
      </c>
      <c r="AA4" s="126"/>
      <c r="AB4" s="126"/>
      <c r="AC4" s="126" t="str">
        <f>+D13</f>
        <v>相東ＳＣ</v>
      </c>
      <c r="AD4" s="126"/>
      <c r="AE4" s="127"/>
      <c r="AF4" s="10" t="s">
        <v>9</v>
      </c>
      <c r="AG4" s="10" t="s">
        <v>15</v>
      </c>
      <c r="AH4" s="10" t="s">
        <v>10</v>
      </c>
      <c r="AI4" s="10" t="s">
        <v>11</v>
      </c>
      <c r="AJ4" s="10" t="s">
        <v>12</v>
      </c>
      <c r="AK4" s="10" t="s">
        <v>33</v>
      </c>
      <c r="AL4" s="10" t="s">
        <v>34</v>
      </c>
      <c r="AM4" s="10" t="s">
        <v>13</v>
      </c>
      <c r="AN4" s="10" t="s">
        <v>14</v>
      </c>
      <c r="AO4" s="10" t="s">
        <v>16</v>
      </c>
      <c r="AP4" s="10" t="s">
        <v>22</v>
      </c>
      <c r="AQ4" s="26"/>
      <c r="AR4" s="10" t="s">
        <v>23</v>
      </c>
      <c r="AS4" s="26"/>
      <c r="AT4" s="30" t="s">
        <v>24</v>
      </c>
      <c r="AU4" s="26"/>
      <c r="AV4" s="8" t="s">
        <v>20</v>
      </c>
      <c r="AW4" s="8" t="s">
        <v>21</v>
      </c>
    </row>
    <row r="5" spans="1:57" ht="15">
      <c r="B5" s="24">
        <v>1</v>
      </c>
      <c r="C5" s="24">
        <v>1</v>
      </c>
      <c r="D5" s="33" t="str">
        <f>+チームテーブル!B11</f>
        <v>ＢＪ</v>
      </c>
      <c r="E5" s="123"/>
      <c r="F5" s="124"/>
      <c r="G5" s="125"/>
      <c r="H5" s="53">
        <f>VLOOKUP($B5*100+H$3,対戦成績,2)</f>
        <v>2</v>
      </c>
      <c r="I5" s="54" t="str">
        <f>IF(H5="","",(IF(H5&gt;J5,"○",IF(H5=J5,"△","●"))))</f>
        <v>△</v>
      </c>
      <c r="J5" s="55">
        <f>VLOOKUP($B5*100+H$3,対戦成績,3)</f>
        <v>2</v>
      </c>
      <c r="K5" s="53">
        <f>VLOOKUP($B5*100+K$3,対戦成績,2)</f>
        <v>1</v>
      </c>
      <c r="L5" s="54" t="str">
        <f>IF(K5="","",(IF(K5&gt;M5,"○",IF(K5=M5,"△","●"))))</f>
        <v>●</v>
      </c>
      <c r="M5" s="55">
        <f>VLOOKUP($B5*100+K$3,対戦成績,3)</f>
        <v>4</v>
      </c>
      <c r="N5" s="53">
        <f>VLOOKUP($B5*100+N$3,対戦成績,2)</f>
        <v>2</v>
      </c>
      <c r="O5" s="54" t="str">
        <f>IF(N5="","",(IF(N5&gt;P5,"○",IF(N5=P5,"△","●"))))</f>
        <v>△</v>
      </c>
      <c r="P5" s="55">
        <f>VLOOKUP($B5*100+N$3,対戦成績,3)</f>
        <v>2</v>
      </c>
      <c r="Q5" s="53">
        <f>VLOOKUP($B5*100+Q$3,対戦成績,2)</f>
        <v>2</v>
      </c>
      <c r="R5" s="54" t="str">
        <f>IF(Q5="","",(IF(Q5&gt;S5,"○",IF(Q5=S5,"△","●"))))</f>
        <v>△</v>
      </c>
      <c r="S5" s="55">
        <f>VLOOKUP($B5*100+Q$3,対戦成績,3)</f>
        <v>2</v>
      </c>
      <c r="T5" s="53">
        <f>VLOOKUP($B5*100+T$3,対戦成績,2)</f>
        <v>0</v>
      </c>
      <c r="U5" s="54" t="str">
        <f>IF(T5="","",(IF(T5&gt;V5,"○",IF(T5=V5,"△","●"))))</f>
        <v>●</v>
      </c>
      <c r="V5" s="55">
        <f>VLOOKUP($B5*100+T$3,対戦成績,3)</f>
        <v>6</v>
      </c>
      <c r="W5" s="53">
        <f t="shared" ref="W5:W10" si="0">VLOOKUP($B5*100+W$3,対戦成績,2)</f>
        <v>1</v>
      </c>
      <c r="X5" s="54" t="str">
        <f t="shared" ref="X5:X10" si="1">IF(W5="","",(IF(W5&gt;Y5,"○",IF(W5=Y5,"△","●"))))</f>
        <v>●</v>
      </c>
      <c r="Y5" s="55">
        <f t="shared" ref="Y5:Y10" si="2">VLOOKUP($B5*100+W$3,対戦成績,3)</f>
        <v>4</v>
      </c>
      <c r="Z5" s="53">
        <f t="shared" ref="Z5:Z11" si="3">VLOOKUP($B5*100+Z$3,対戦成績,2)</f>
        <v>1</v>
      </c>
      <c r="AA5" s="54" t="str">
        <f t="shared" ref="AA5:AA11" si="4">IF(Z5="","",(IF(Z5&gt;AB5,"○",IF(Z5=AB5,"△","●"))))</f>
        <v>●</v>
      </c>
      <c r="AB5" s="55">
        <f t="shared" ref="AB5:AB11" si="5">VLOOKUP($B5*100+Z$3,対戦成績,3)</f>
        <v>3</v>
      </c>
      <c r="AC5" s="53">
        <f t="shared" ref="AC5:AC12" si="6">VLOOKUP($B5*100+AC$3,対戦成績,2)</f>
        <v>4</v>
      </c>
      <c r="AD5" s="56" t="str">
        <f t="shared" ref="AD5:AD12" si="7">IF(AC5="","",(IF(AC5&gt;AE5,"○",IF(AC5=AE5,"△","●"))))</f>
        <v>○</v>
      </c>
      <c r="AE5" s="55">
        <f t="shared" ref="AE5:AE12" si="8">VLOOKUP($B5*100+AC$3,対戦成績,3)</f>
        <v>2</v>
      </c>
      <c r="AF5" s="11">
        <f>+AH5*3+AI5+AK5*3</f>
        <v>6</v>
      </c>
      <c r="AG5" s="11">
        <f>+AH5+AI5+AJ5+AK5+AL5</f>
        <v>8</v>
      </c>
      <c r="AH5" s="11">
        <f t="shared" ref="AH5:AH13" si="9">COUNTIF($E5:$AE5,"○")</f>
        <v>1</v>
      </c>
      <c r="AI5" s="11">
        <f t="shared" ref="AI5:AI13" si="10">COUNTIF($E5:$AE5,"△")</f>
        <v>3</v>
      </c>
      <c r="AJ5" s="11">
        <f t="shared" ref="AJ5:AJ13" si="11">COUNTIF($E5:$AE5,"●")</f>
        <v>4</v>
      </c>
      <c r="AK5" s="11">
        <f t="shared" ref="AK5:AK13" si="12">COUNTIF($E5:$AE5,"◇")</f>
        <v>0</v>
      </c>
      <c r="AL5" s="11">
        <f t="shared" ref="AL5:AL13" si="13">COUNTIF($E5:$AE5,"◆")</f>
        <v>0</v>
      </c>
      <c r="AM5" s="11">
        <f>SUM(H5,K5,N5,T5,W5,Z5,AC5,Q5)</f>
        <v>13</v>
      </c>
      <c r="AN5" s="11">
        <f>SUM(M5,J5,P5,V5,Y5,AB5,AE5,S5)</f>
        <v>25</v>
      </c>
      <c r="AO5" s="11">
        <f>+AM5-AN5</f>
        <v>-12</v>
      </c>
      <c r="AP5" s="11">
        <f t="shared" ref="AP5:AP13" si="14">RANK(AV5,$AV$5:$AV$13)</f>
        <v>7</v>
      </c>
      <c r="AQ5" s="26">
        <v>1</v>
      </c>
      <c r="AR5" s="11">
        <f t="shared" ref="AR5:AR13" si="15">RANK(AW5,$AW$5:$AW$13)</f>
        <v>7</v>
      </c>
      <c r="AS5" s="26">
        <v>1</v>
      </c>
      <c r="AT5" s="31">
        <f>COUNTIF($AV$5:$AV$13,"&gt;"&amp;AV5)+COUNTIF(AV$5:$AV5,AV5)</f>
        <v>7</v>
      </c>
      <c r="AU5" s="26">
        <v>1</v>
      </c>
      <c r="AV5" s="17">
        <f t="shared" ref="AV5:AV13" si="16">+AF5*100000+AO5*1000+AM5*100</f>
        <v>589300</v>
      </c>
      <c r="AW5" s="17">
        <f>+AV5-ROW()/1000</f>
        <v>589299.995</v>
      </c>
      <c r="BE5" s="1">
        <v>2</v>
      </c>
    </row>
    <row r="6" spans="1:57" ht="15">
      <c r="B6" s="24">
        <v>2</v>
      </c>
      <c r="C6" s="24">
        <v>2</v>
      </c>
      <c r="D6" s="34" t="str">
        <f>+チームテーブル!B12</f>
        <v>愛川ＳＣ</v>
      </c>
      <c r="E6" s="53">
        <f>IF(J5="","",+J5)</f>
        <v>2</v>
      </c>
      <c r="F6" s="56" t="str">
        <f t="shared" ref="F6:F13" si="17">IF(E6="","",(IF(E6&gt;G6,"○",IF(E6=G6,"△","●"))))</f>
        <v>△</v>
      </c>
      <c r="G6" s="55">
        <f>IF(H5="","",+H5)</f>
        <v>2</v>
      </c>
      <c r="H6" s="123"/>
      <c r="I6" s="124"/>
      <c r="J6" s="125"/>
      <c r="K6" s="53">
        <f>VLOOKUP($B6*100+K$3,対戦成績,2)</f>
        <v>1</v>
      </c>
      <c r="L6" s="56" t="str">
        <f>IF(K6="","",(IF(K6&gt;M6,"○",IF(K6=M6,"△","●"))))</f>
        <v>●</v>
      </c>
      <c r="M6" s="55">
        <f>VLOOKUP($B6*100+K$3,対戦成績,3)</f>
        <v>6</v>
      </c>
      <c r="N6" s="53">
        <f>VLOOKUP($B6*100+N$3,対戦成績,2)</f>
        <v>1</v>
      </c>
      <c r="O6" s="56" t="str">
        <f>IF(N6="","",(IF(N6&gt;P6,"○",IF(N6=P6,"△","●"))))</f>
        <v>△</v>
      </c>
      <c r="P6" s="55">
        <f>VLOOKUP($B6*100+N$3,対戦成績,3)</f>
        <v>1</v>
      </c>
      <c r="Q6" s="53">
        <f>VLOOKUP($B6*100+Q$3,対戦成績,2)</f>
        <v>1</v>
      </c>
      <c r="R6" s="56" t="str">
        <f>IF(Q6="","",(IF(Q6&gt;S6,"○",IF(Q6=S6,"△","●"))))</f>
        <v>●</v>
      </c>
      <c r="S6" s="55">
        <f>VLOOKUP($B6*100+Q$3,対戦成績,3)</f>
        <v>2</v>
      </c>
      <c r="T6" s="53">
        <f>VLOOKUP($B6*100+T$3,対戦成績,2)</f>
        <v>0</v>
      </c>
      <c r="U6" s="56" t="str">
        <f>IF(T6="","",(IF(T6&gt;V6,"○",IF(T6=V6,"△","●"))))</f>
        <v>●</v>
      </c>
      <c r="V6" s="55">
        <f>VLOOKUP($B6*100+T$3,対戦成績,3)</f>
        <v>3</v>
      </c>
      <c r="W6" s="53">
        <f t="shared" si="0"/>
        <v>0</v>
      </c>
      <c r="X6" s="56" t="str">
        <f t="shared" si="1"/>
        <v>●</v>
      </c>
      <c r="Y6" s="55">
        <f t="shared" si="2"/>
        <v>2</v>
      </c>
      <c r="Z6" s="53">
        <f t="shared" si="3"/>
        <v>0</v>
      </c>
      <c r="AA6" s="56" t="str">
        <f t="shared" si="4"/>
        <v>●</v>
      </c>
      <c r="AB6" s="55">
        <f t="shared" si="5"/>
        <v>1</v>
      </c>
      <c r="AC6" s="53">
        <f t="shared" si="6"/>
        <v>0</v>
      </c>
      <c r="AD6" s="56" t="str">
        <f t="shared" si="7"/>
        <v>●</v>
      </c>
      <c r="AE6" s="55">
        <f t="shared" si="8"/>
        <v>1</v>
      </c>
      <c r="AF6" s="11">
        <f t="shared" ref="AF6:AF13" si="18">+AH6*3+AI6+AK6*3</f>
        <v>2</v>
      </c>
      <c r="AG6" s="11">
        <f t="shared" ref="AG6:AG13" si="19">+AH6+AI6+AJ6+AK6+AL6</f>
        <v>8</v>
      </c>
      <c r="AH6" s="11">
        <f t="shared" si="9"/>
        <v>0</v>
      </c>
      <c r="AI6" s="11">
        <f t="shared" si="10"/>
        <v>2</v>
      </c>
      <c r="AJ6" s="11">
        <f t="shared" si="11"/>
        <v>6</v>
      </c>
      <c r="AK6" s="11">
        <f t="shared" si="12"/>
        <v>0</v>
      </c>
      <c r="AL6" s="11">
        <f t="shared" si="13"/>
        <v>0</v>
      </c>
      <c r="AM6" s="11">
        <f>SUM(E6,K6,N6,T6,W6,Z6,AC6,Q6)</f>
        <v>5</v>
      </c>
      <c r="AN6" s="11">
        <f>SUM(M6,G6,P6,V6,Y6,AB6,AE6,S6)</f>
        <v>18</v>
      </c>
      <c r="AO6" s="11">
        <f t="shared" ref="AO6:AO13" si="20">+AM6-AN6</f>
        <v>-13</v>
      </c>
      <c r="AP6" s="11">
        <f t="shared" si="14"/>
        <v>9</v>
      </c>
      <c r="AQ6" s="26">
        <v>2</v>
      </c>
      <c r="AR6" s="11">
        <f t="shared" si="15"/>
        <v>9</v>
      </c>
      <c r="AS6" s="26">
        <v>2</v>
      </c>
      <c r="AT6" s="31">
        <f>COUNTIF($AV$5:$AV$13,"&gt;"&amp;AV6)+COUNTIF(AV$5:$AV6,AV6)</f>
        <v>9</v>
      </c>
      <c r="AU6" s="26">
        <v>2</v>
      </c>
      <c r="AV6" s="17">
        <f t="shared" si="16"/>
        <v>187500</v>
      </c>
      <c r="AW6" s="17">
        <f t="shared" ref="AW6:AW13" si="21">+AV6-ROW()/1000</f>
        <v>187499.99400000001</v>
      </c>
      <c r="BE6" s="1">
        <v>4</v>
      </c>
    </row>
    <row r="7" spans="1:57" ht="15">
      <c r="B7" s="24">
        <v>3</v>
      </c>
      <c r="C7" s="24">
        <v>3</v>
      </c>
      <c r="D7" s="34" t="str">
        <f>+チームテーブル!B13</f>
        <v>秦野FC</v>
      </c>
      <c r="E7" s="53">
        <f>IF(M5="","",+M5)</f>
        <v>4</v>
      </c>
      <c r="F7" s="56" t="str">
        <f t="shared" si="17"/>
        <v>○</v>
      </c>
      <c r="G7" s="55">
        <f>IF(K5="","",+K5)</f>
        <v>1</v>
      </c>
      <c r="H7" s="53">
        <f>IF(M6="","",+M6)</f>
        <v>6</v>
      </c>
      <c r="I7" s="56" t="str">
        <f t="shared" ref="I7:I13" si="22">IF(H7="","",(IF(H7&gt;J7,"○",IF(H7=J7,"△","●"))))</f>
        <v>○</v>
      </c>
      <c r="J7" s="55">
        <f>IF(K6="","",+K6)</f>
        <v>1</v>
      </c>
      <c r="K7" s="123"/>
      <c r="L7" s="124"/>
      <c r="M7" s="125"/>
      <c r="N7" s="53">
        <f>VLOOKUP($B7*100+N$3,対戦成績,2)</f>
        <v>5</v>
      </c>
      <c r="O7" s="56" t="str">
        <f>IF(N7="","",(IF(N7&gt;P7,"○",IF(N7=P7,"△","●"))))</f>
        <v>○</v>
      </c>
      <c r="P7" s="55">
        <f>VLOOKUP($B7*100+N$3,対戦成績,3)</f>
        <v>1</v>
      </c>
      <c r="Q7" s="53">
        <f>VLOOKUP($B7*100+Q$3,対戦成績,2)</f>
        <v>1</v>
      </c>
      <c r="R7" s="56" t="str">
        <f>IF(Q7="","",(IF(Q7&gt;S7,"○",IF(Q7=S7,"△","●"))))</f>
        <v>○</v>
      </c>
      <c r="S7" s="55">
        <f>VLOOKUP($B7*100+Q$3,対戦成績,3)</f>
        <v>0</v>
      </c>
      <c r="T7" s="53">
        <f>VLOOKUP($B7*100+T$3,対戦成績,2)</f>
        <v>4</v>
      </c>
      <c r="U7" s="56" t="str">
        <f>IF(T7="","",(IF(T7&gt;V7,"○",IF(T7=V7,"△","●"))))</f>
        <v>○</v>
      </c>
      <c r="V7" s="55">
        <f>VLOOKUP($B7*100+T$3,対戦成績,3)</f>
        <v>1</v>
      </c>
      <c r="W7" s="53">
        <f t="shared" si="0"/>
        <v>0</v>
      </c>
      <c r="X7" s="56" t="str">
        <f t="shared" si="1"/>
        <v>●</v>
      </c>
      <c r="Y7" s="55">
        <f t="shared" si="2"/>
        <v>1</v>
      </c>
      <c r="Z7" s="53">
        <f t="shared" si="3"/>
        <v>2</v>
      </c>
      <c r="AA7" s="56" t="str">
        <f t="shared" si="4"/>
        <v>○</v>
      </c>
      <c r="AB7" s="55">
        <f t="shared" si="5"/>
        <v>1</v>
      </c>
      <c r="AC7" s="53">
        <f t="shared" si="6"/>
        <v>3</v>
      </c>
      <c r="AD7" s="56" t="str">
        <f t="shared" si="7"/>
        <v>○</v>
      </c>
      <c r="AE7" s="55">
        <f t="shared" si="8"/>
        <v>0</v>
      </c>
      <c r="AF7" s="11">
        <f t="shared" si="18"/>
        <v>21</v>
      </c>
      <c r="AG7" s="11">
        <f t="shared" si="19"/>
        <v>8</v>
      </c>
      <c r="AH7" s="11">
        <f t="shared" si="9"/>
        <v>7</v>
      </c>
      <c r="AI7" s="11">
        <f t="shared" si="10"/>
        <v>0</v>
      </c>
      <c r="AJ7" s="11">
        <f t="shared" si="11"/>
        <v>1</v>
      </c>
      <c r="AK7" s="11">
        <f t="shared" si="12"/>
        <v>0</v>
      </c>
      <c r="AL7" s="11">
        <f t="shared" si="13"/>
        <v>0</v>
      </c>
      <c r="AM7" s="11">
        <f>SUM(E7,H7,N7,T7,W7,Z7,AC7,Q7)</f>
        <v>25</v>
      </c>
      <c r="AN7" s="11">
        <f>SUM(J7,G7,P7,V7,Y7,AB7,AE7,S7)</f>
        <v>6</v>
      </c>
      <c r="AO7" s="11">
        <f t="shared" si="20"/>
        <v>19</v>
      </c>
      <c r="AP7" s="11">
        <f t="shared" si="14"/>
        <v>2</v>
      </c>
      <c r="AQ7" s="26">
        <v>3</v>
      </c>
      <c r="AR7" s="11">
        <f t="shared" si="15"/>
        <v>2</v>
      </c>
      <c r="AS7" s="26">
        <v>3</v>
      </c>
      <c r="AT7" s="31">
        <f>COUNTIF($AV$5:$AV$13,"&gt;"&amp;AV7)+COUNTIF(AV$5:$AV7,AV7)</f>
        <v>2</v>
      </c>
      <c r="AU7" s="26">
        <v>3</v>
      </c>
      <c r="AV7" s="17">
        <f t="shared" si="16"/>
        <v>2121500</v>
      </c>
      <c r="AW7" s="17">
        <f t="shared" si="21"/>
        <v>2121499.9929999998</v>
      </c>
      <c r="BE7" s="1">
        <v>8</v>
      </c>
    </row>
    <row r="8" spans="1:57" ht="15">
      <c r="B8" s="24">
        <v>4</v>
      </c>
      <c r="C8" s="24">
        <v>4</v>
      </c>
      <c r="D8" s="34" t="str">
        <f>+チームテーブル!B14</f>
        <v>秦野本町Ｂ</v>
      </c>
      <c r="E8" s="53">
        <f>IF(P5="","",+P5)</f>
        <v>2</v>
      </c>
      <c r="F8" s="56" t="str">
        <f t="shared" si="17"/>
        <v>△</v>
      </c>
      <c r="G8" s="55">
        <f>IF(N5="","",+N5)</f>
        <v>2</v>
      </c>
      <c r="H8" s="53">
        <f>IF(P6="","",+P6)</f>
        <v>1</v>
      </c>
      <c r="I8" s="56" t="str">
        <f t="shared" si="22"/>
        <v>△</v>
      </c>
      <c r="J8" s="55">
        <f>IF(N6="","",+N6)</f>
        <v>1</v>
      </c>
      <c r="K8" s="53">
        <f>IF(P7="","",+P7)</f>
        <v>1</v>
      </c>
      <c r="L8" s="56" t="str">
        <f t="shared" ref="L8:L13" si="23">IF(K8="","",(IF(K8&gt;M8,"○",IF(K8=M8,"△","●"))))</f>
        <v>●</v>
      </c>
      <c r="M8" s="55">
        <f>IF(N7="","",+N7)</f>
        <v>5</v>
      </c>
      <c r="N8" s="123"/>
      <c r="O8" s="124"/>
      <c r="P8" s="125"/>
      <c r="Q8" s="53">
        <f>VLOOKUP($B8*100+Q$3,対戦成績,2)</f>
        <v>0</v>
      </c>
      <c r="R8" s="56" t="str">
        <f>IF(Q8="","",(IF(Q8&gt;S8,"○",IF(Q8=S8,"△","●"))))</f>
        <v>●</v>
      </c>
      <c r="S8" s="55">
        <f>VLOOKUP($B8*100+Q$3,対戦成績,3)</f>
        <v>2</v>
      </c>
      <c r="T8" s="53">
        <f>VLOOKUP($B8*100+T$3,対戦成績,2)</f>
        <v>0</v>
      </c>
      <c r="U8" s="56" t="str">
        <f>IF(T8="","",(IF(T8&gt;V8,"○",IF(T8=V8,"△","●"))))</f>
        <v>●</v>
      </c>
      <c r="V8" s="55">
        <f>VLOOKUP($B8*100+T$3,対戦成績,3)</f>
        <v>2</v>
      </c>
      <c r="W8" s="53">
        <f t="shared" si="0"/>
        <v>3</v>
      </c>
      <c r="X8" s="56" t="str">
        <f t="shared" si="1"/>
        <v>○</v>
      </c>
      <c r="Y8" s="55">
        <f t="shared" si="2"/>
        <v>2</v>
      </c>
      <c r="Z8" s="53">
        <f t="shared" si="3"/>
        <v>3</v>
      </c>
      <c r="AA8" s="56" t="str">
        <f t="shared" si="4"/>
        <v>○</v>
      </c>
      <c r="AB8" s="55">
        <f t="shared" si="5"/>
        <v>0</v>
      </c>
      <c r="AC8" s="53">
        <f t="shared" si="6"/>
        <v>2</v>
      </c>
      <c r="AD8" s="56" t="str">
        <f t="shared" si="7"/>
        <v>○</v>
      </c>
      <c r="AE8" s="55">
        <f t="shared" si="8"/>
        <v>0</v>
      </c>
      <c r="AF8" s="11">
        <f t="shared" si="18"/>
        <v>11</v>
      </c>
      <c r="AG8" s="11">
        <f t="shared" si="19"/>
        <v>8</v>
      </c>
      <c r="AH8" s="11">
        <f t="shared" si="9"/>
        <v>3</v>
      </c>
      <c r="AI8" s="11">
        <f t="shared" si="10"/>
        <v>2</v>
      </c>
      <c r="AJ8" s="11">
        <f t="shared" si="11"/>
        <v>3</v>
      </c>
      <c r="AK8" s="11">
        <f t="shared" si="12"/>
        <v>0</v>
      </c>
      <c r="AL8" s="11">
        <f t="shared" si="13"/>
        <v>0</v>
      </c>
      <c r="AM8" s="11">
        <f>SUM(E8,H8,K8,T8,W8,Z8,AC8,Q8)</f>
        <v>12</v>
      </c>
      <c r="AN8" s="11">
        <f>SUM(J8,G8,M8,V8,Y8,AB8,AE8,S8)</f>
        <v>14</v>
      </c>
      <c r="AO8" s="11">
        <f t="shared" si="20"/>
        <v>-2</v>
      </c>
      <c r="AP8" s="11">
        <f t="shared" si="14"/>
        <v>6</v>
      </c>
      <c r="AQ8" s="26">
        <v>4</v>
      </c>
      <c r="AR8" s="11">
        <f t="shared" si="15"/>
        <v>6</v>
      </c>
      <c r="AS8" s="26">
        <v>4</v>
      </c>
      <c r="AT8" s="31">
        <f>COUNTIF($AV$5:$AV$13,"&gt;"&amp;AV8)+COUNTIF(AV$5:$AV8,AV8)</f>
        <v>6</v>
      </c>
      <c r="AU8" s="26">
        <v>4</v>
      </c>
      <c r="AV8" s="17">
        <f t="shared" si="16"/>
        <v>1099200</v>
      </c>
      <c r="AW8" s="17">
        <f t="shared" si="21"/>
        <v>1099199.9920000001</v>
      </c>
      <c r="BE8" s="1">
        <v>5</v>
      </c>
    </row>
    <row r="9" spans="1:57" ht="15">
      <c r="B9" s="24">
        <v>5</v>
      </c>
      <c r="C9" s="24">
        <v>5</v>
      </c>
      <c r="D9" s="34" t="str">
        <f>+チームテーブル!B15</f>
        <v>鶴巻Ｄ</v>
      </c>
      <c r="E9" s="53">
        <f>IF(S5="","",+S5)</f>
        <v>2</v>
      </c>
      <c r="F9" s="56" t="str">
        <f t="shared" si="17"/>
        <v>△</v>
      </c>
      <c r="G9" s="55">
        <f>IF(Q5="","",+Q5)</f>
        <v>2</v>
      </c>
      <c r="H9" s="53">
        <f>IF(S6="","",+S6)</f>
        <v>2</v>
      </c>
      <c r="I9" s="56" t="str">
        <f t="shared" si="22"/>
        <v>○</v>
      </c>
      <c r="J9" s="55">
        <f>IF(Q6="","",+Q6)</f>
        <v>1</v>
      </c>
      <c r="K9" s="53">
        <f>IF(S7="","",+S7)</f>
        <v>0</v>
      </c>
      <c r="L9" s="56" t="str">
        <f t="shared" si="23"/>
        <v>●</v>
      </c>
      <c r="M9" s="55">
        <f>IF(Q7="","",+Q7)</f>
        <v>1</v>
      </c>
      <c r="N9" s="53">
        <f>IF(S8="","",+S8)</f>
        <v>2</v>
      </c>
      <c r="O9" s="56" t="str">
        <f t="shared" ref="O9:O13" si="24">IF(N9="","",(IF(N9&gt;P9,"○",IF(N9=P9,"△","●"))))</f>
        <v>○</v>
      </c>
      <c r="P9" s="55">
        <f>IF(Q8="","",+Q8)</f>
        <v>0</v>
      </c>
      <c r="Q9" s="123"/>
      <c r="R9" s="124"/>
      <c r="S9" s="125"/>
      <c r="T9" s="53">
        <f>VLOOKUP($B9*100+T$3,対戦成績,2)</f>
        <v>1</v>
      </c>
      <c r="U9" s="56" t="str">
        <f>IF(T9="","",(IF(T9&gt;V9,"○",IF(T9=V9,"△","●"))))</f>
        <v>●</v>
      </c>
      <c r="V9" s="55">
        <f>VLOOKUP($B9*100+T$3,対戦成績,3)</f>
        <v>5</v>
      </c>
      <c r="W9" s="53">
        <f t="shared" si="0"/>
        <v>4</v>
      </c>
      <c r="X9" s="56" t="str">
        <f t="shared" si="1"/>
        <v>○</v>
      </c>
      <c r="Y9" s="55">
        <f t="shared" si="2"/>
        <v>3</v>
      </c>
      <c r="Z9" s="53">
        <f t="shared" si="3"/>
        <v>1</v>
      </c>
      <c r="AA9" s="56" t="str">
        <f t="shared" si="4"/>
        <v>●</v>
      </c>
      <c r="AB9" s="55">
        <f t="shared" si="5"/>
        <v>2</v>
      </c>
      <c r="AC9" s="53">
        <f t="shared" si="6"/>
        <v>4</v>
      </c>
      <c r="AD9" s="56" t="str">
        <f t="shared" si="7"/>
        <v>○</v>
      </c>
      <c r="AE9" s="55">
        <f t="shared" si="8"/>
        <v>1</v>
      </c>
      <c r="AF9" s="11">
        <f t="shared" si="18"/>
        <v>13</v>
      </c>
      <c r="AG9" s="11">
        <f t="shared" si="19"/>
        <v>8</v>
      </c>
      <c r="AH9" s="11">
        <f t="shared" si="9"/>
        <v>4</v>
      </c>
      <c r="AI9" s="11">
        <f t="shared" si="10"/>
        <v>1</v>
      </c>
      <c r="AJ9" s="11">
        <f t="shared" si="11"/>
        <v>3</v>
      </c>
      <c r="AK9" s="11">
        <f t="shared" si="12"/>
        <v>0</v>
      </c>
      <c r="AL9" s="11">
        <f t="shared" si="13"/>
        <v>0</v>
      </c>
      <c r="AM9" s="11">
        <f>SUM(E9,H9,K9,T9,W9,Z9,AC9,N9)</f>
        <v>16</v>
      </c>
      <c r="AN9" s="11">
        <f>SUM(J9,G9,M9,V9,Y9,AB9,AE9,P9)</f>
        <v>15</v>
      </c>
      <c r="AO9" s="11">
        <f t="shared" si="20"/>
        <v>1</v>
      </c>
      <c r="AP9" s="11">
        <f t="shared" si="14"/>
        <v>4</v>
      </c>
      <c r="AQ9" s="26">
        <v>5</v>
      </c>
      <c r="AR9" s="11">
        <f t="shared" si="15"/>
        <v>4</v>
      </c>
      <c r="AS9" s="26">
        <v>5</v>
      </c>
      <c r="AT9" s="31">
        <f>COUNTIF($AV$5:$AV$13,"&gt;"&amp;AV9)+COUNTIF(AV$5:$AV9,AV9)</f>
        <v>4</v>
      </c>
      <c r="AU9" s="26">
        <v>5</v>
      </c>
      <c r="AV9" s="17">
        <f t="shared" si="16"/>
        <v>1302600</v>
      </c>
      <c r="AW9" s="17">
        <f t="shared" si="21"/>
        <v>1302599.9909999999</v>
      </c>
      <c r="BE9" s="1">
        <v>1</v>
      </c>
    </row>
    <row r="10" spans="1:57" ht="15">
      <c r="B10" s="24">
        <v>6</v>
      </c>
      <c r="C10" s="24">
        <v>6</v>
      </c>
      <c r="D10" s="34" t="str">
        <f>+チームテーブル!B16</f>
        <v>ブレッサ</v>
      </c>
      <c r="E10" s="53">
        <f>IF(V5="","",+V5)</f>
        <v>6</v>
      </c>
      <c r="F10" s="56" t="str">
        <f t="shared" si="17"/>
        <v>○</v>
      </c>
      <c r="G10" s="55">
        <f>IF(T5="","",+T5)</f>
        <v>0</v>
      </c>
      <c r="H10" s="53">
        <f>IF(V6="","",+V6)</f>
        <v>3</v>
      </c>
      <c r="I10" s="56" t="str">
        <f t="shared" si="22"/>
        <v>○</v>
      </c>
      <c r="J10" s="55">
        <f>IF(T6="","",+T6)</f>
        <v>0</v>
      </c>
      <c r="K10" s="53">
        <f>IF(V7="","",+V7)</f>
        <v>1</v>
      </c>
      <c r="L10" s="56" t="str">
        <f t="shared" si="23"/>
        <v>●</v>
      </c>
      <c r="M10" s="55">
        <f>IF(T7="","",+T7)</f>
        <v>4</v>
      </c>
      <c r="N10" s="53">
        <f>IF(V8="","",+V8)</f>
        <v>2</v>
      </c>
      <c r="O10" s="56" t="str">
        <f t="shared" si="24"/>
        <v>○</v>
      </c>
      <c r="P10" s="55">
        <f>IF(T8="","",+T8)</f>
        <v>0</v>
      </c>
      <c r="Q10" s="53">
        <f>IF(V9="","",+V9)</f>
        <v>5</v>
      </c>
      <c r="R10" s="56" t="str">
        <f t="shared" ref="R10:R13" si="25">IF(Q10="","",(IF(Q10&gt;S10,"○",IF(Q10=S10,"△","●"))))</f>
        <v>○</v>
      </c>
      <c r="S10" s="55">
        <f>IF(T9="","",+T9)</f>
        <v>1</v>
      </c>
      <c r="T10" s="123"/>
      <c r="U10" s="124"/>
      <c r="V10" s="125"/>
      <c r="W10" s="53">
        <f t="shared" si="0"/>
        <v>5</v>
      </c>
      <c r="X10" s="56" t="str">
        <f t="shared" si="1"/>
        <v>○</v>
      </c>
      <c r="Y10" s="55">
        <f t="shared" si="2"/>
        <v>0</v>
      </c>
      <c r="Z10" s="53">
        <f t="shared" si="3"/>
        <v>1</v>
      </c>
      <c r="AA10" s="56" t="str">
        <f t="shared" si="4"/>
        <v>○</v>
      </c>
      <c r="AB10" s="55">
        <f t="shared" si="5"/>
        <v>0</v>
      </c>
      <c r="AC10" s="53">
        <f t="shared" si="6"/>
        <v>5</v>
      </c>
      <c r="AD10" s="56" t="str">
        <f t="shared" si="7"/>
        <v>○</v>
      </c>
      <c r="AE10" s="55">
        <f t="shared" si="8"/>
        <v>0</v>
      </c>
      <c r="AF10" s="11">
        <f t="shared" si="18"/>
        <v>21</v>
      </c>
      <c r="AG10" s="11">
        <f t="shared" si="19"/>
        <v>8</v>
      </c>
      <c r="AH10" s="11">
        <f t="shared" si="9"/>
        <v>7</v>
      </c>
      <c r="AI10" s="11">
        <f t="shared" si="10"/>
        <v>0</v>
      </c>
      <c r="AJ10" s="11">
        <f t="shared" si="11"/>
        <v>1</v>
      </c>
      <c r="AK10" s="11">
        <f t="shared" si="12"/>
        <v>0</v>
      </c>
      <c r="AL10" s="11">
        <f t="shared" si="13"/>
        <v>0</v>
      </c>
      <c r="AM10" s="11">
        <f>SUM(E10,H10,K10,Q10,W10,Z10,AC10,N10)</f>
        <v>28</v>
      </c>
      <c r="AN10" s="11">
        <f>SUM(J10,G10,M10,S10,Y10,AB10,AE10,P10)</f>
        <v>5</v>
      </c>
      <c r="AO10" s="11">
        <f t="shared" si="20"/>
        <v>23</v>
      </c>
      <c r="AP10" s="11">
        <f t="shared" si="14"/>
        <v>1</v>
      </c>
      <c r="AQ10" s="26">
        <v>6</v>
      </c>
      <c r="AR10" s="11">
        <f t="shared" si="15"/>
        <v>1</v>
      </c>
      <c r="AS10" s="26">
        <v>6</v>
      </c>
      <c r="AT10" s="31">
        <f>COUNTIF($AV$5:$AV$13,"&gt;"&amp;AV10)+COUNTIF(AV$5:$AV10,AV10)</f>
        <v>1</v>
      </c>
      <c r="AU10" s="26">
        <v>6</v>
      </c>
      <c r="AV10" s="17">
        <f t="shared" si="16"/>
        <v>2125800</v>
      </c>
      <c r="AW10" s="17">
        <f t="shared" si="21"/>
        <v>2125799.9900000002</v>
      </c>
      <c r="BE10" s="1">
        <v>7</v>
      </c>
    </row>
    <row r="11" spans="1:57" ht="15">
      <c r="B11" s="24">
        <v>7</v>
      </c>
      <c r="C11" s="24">
        <v>7</v>
      </c>
      <c r="D11" s="34" t="str">
        <f>+チームテーブル!B17</f>
        <v>東柏ＳＣ</v>
      </c>
      <c r="E11" s="53">
        <f>IF(Y5="","",+Y5)</f>
        <v>4</v>
      </c>
      <c r="F11" s="56" t="str">
        <f t="shared" si="17"/>
        <v>○</v>
      </c>
      <c r="G11" s="55">
        <f>IF(W5="","",+W5)</f>
        <v>1</v>
      </c>
      <c r="H11" s="53">
        <f>IF(Y6="","",+Y6)</f>
        <v>2</v>
      </c>
      <c r="I11" s="56" t="str">
        <f t="shared" si="22"/>
        <v>○</v>
      </c>
      <c r="J11" s="55">
        <f>IF(W6="","",+W6)</f>
        <v>0</v>
      </c>
      <c r="K11" s="53">
        <f>IF(Y7="","",+Y7)</f>
        <v>1</v>
      </c>
      <c r="L11" s="56" t="str">
        <f t="shared" si="23"/>
        <v>○</v>
      </c>
      <c r="M11" s="55">
        <f>IF(W7="","",+W7)</f>
        <v>0</v>
      </c>
      <c r="N11" s="53">
        <f>IF(Y8="","",+Y8)</f>
        <v>2</v>
      </c>
      <c r="O11" s="56" t="str">
        <f t="shared" si="24"/>
        <v>●</v>
      </c>
      <c r="P11" s="55">
        <f>IF(W8="","",+W8)</f>
        <v>3</v>
      </c>
      <c r="Q11" s="53">
        <f>IF(Y9="","",+Y9)</f>
        <v>3</v>
      </c>
      <c r="R11" s="56" t="str">
        <f t="shared" si="25"/>
        <v>●</v>
      </c>
      <c r="S11" s="55">
        <f>IF(W9="","",+W9)</f>
        <v>4</v>
      </c>
      <c r="T11" s="53">
        <f>IF(Y10="","",+Y10)</f>
        <v>0</v>
      </c>
      <c r="U11" s="56" t="str">
        <f t="shared" ref="U11:U13" si="26">IF(T11="","",(IF(T11&gt;V11,"○",IF(T11=V11,"△","●"))))</f>
        <v>●</v>
      </c>
      <c r="V11" s="55">
        <f>IF(W10="","",+W10)</f>
        <v>5</v>
      </c>
      <c r="W11" s="123"/>
      <c r="X11" s="124"/>
      <c r="Y11" s="125"/>
      <c r="Z11" s="53">
        <f t="shared" si="3"/>
        <v>2</v>
      </c>
      <c r="AA11" s="56" t="str">
        <f t="shared" si="4"/>
        <v>△</v>
      </c>
      <c r="AB11" s="55">
        <f t="shared" si="5"/>
        <v>2</v>
      </c>
      <c r="AC11" s="53">
        <f t="shared" si="6"/>
        <v>0</v>
      </c>
      <c r="AD11" s="56" t="str">
        <f t="shared" si="7"/>
        <v>△</v>
      </c>
      <c r="AE11" s="55">
        <f t="shared" si="8"/>
        <v>0</v>
      </c>
      <c r="AF11" s="11">
        <f t="shared" si="18"/>
        <v>11</v>
      </c>
      <c r="AG11" s="11">
        <f t="shared" si="19"/>
        <v>8</v>
      </c>
      <c r="AH11" s="11">
        <f t="shared" si="9"/>
        <v>3</v>
      </c>
      <c r="AI11" s="11">
        <f t="shared" si="10"/>
        <v>2</v>
      </c>
      <c r="AJ11" s="11">
        <f t="shared" si="11"/>
        <v>3</v>
      </c>
      <c r="AK11" s="11">
        <f t="shared" si="12"/>
        <v>0</v>
      </c>
      <c r="AL11" s="11">
        <f t="shared" si="13"/>
        <v>0</v>
      </c>
      <c r="AM11" s="11">
        <f>SUM(E11,H11,K11,Q11,T11,Z11,AC11,N11)</f>
        <v>14</v>
      </c>
      <c r="AN11" s="11">
        <f>SUM(J11,G11,M11,S11,V11,AB11,AE11,P11)</f>
        <v>15</v>
      </c>
      <c r="AO11" s="11">
        <f t="shared" si="20"/>
        <v>-1</v>
      </c>
      <c r="AP11" s="11">
        <f t="shared" si="14"/>
        <v>5</v>
      </c>
      <c r="AQ11" s="26">
        <v>7</v>
      </c>
      <c r="AR11" s="11">
        <f t="shared" si="15"/>
        <v>5</v>
      </c>
      <c r="AS11" s="26">
        <v>7</v>
      </c>
      <c r="AT11" s="31">
        <f>COUNTIF($AV$5:$AV$13,"&gt;"&amp;AV11)+COUNTIF(AV$5:$AV11,AV11)</f>
        <v>5</v>
      </c>
      <c r="AU11" s="26">
        <v>7</v>
      </c>
      <c r="AV11" s="17">
        <f t="shared" si="16"/>
        <v>1100400</v>
      </c>
      <c r="AW11" s="17">
        <f t="shared" si="21"/>
        <v>1100399.9890000001</v>
      </c>
      <c r="BE11" s="1">
        <v>3</v>
      </c>
    </row>
    <row r="12" spans="1:57" ht="15">
      <c r="B12" s="24">
        <v>8</v>
      </c>
      <c r="C12" s="24">
        <v>8</v>
      </c>
      <c r="D12" s="34" t="str">
        <f>+チームテーブル!B18</f>
        <v>麻溝ＳＳＳ</v>
      </c>
      <c r="E12" s="53">
        <f>IF(AB5="","",+AB5)</f>
        <v>3</v>
      </c>
      <c r="F12" s="56" t="str">
        <f t="shared" si="17"/>
        <v>○</v>
      </c>
      <c r="G12" s="55">
        <f>IF(Z5="","",+Z5)</f>
        <v>1</v>
      </c>
      <c r="H12" s="53">
        <f>IF(AB6="","",+AB6)</f>
        <v>1</v>
      </c>
      <c r="I12" s="56" t="str">
        <f t="shared" si="22"/>
        <v>○</v>
      </c>
      <c r="J12" s="55">
        <f>IF(Z6="","",+Z6)</f>
        <v>0</v>
      </c>
      <c r="K12" s="53">
        <f>IF(AB7="","",+AB7)</f>
        <v>1</v>
      </c>
      <c r="L12" s="56" t="str">
        <f t="shared" si="23"/>
        <v>●</v>
      </c>
      <c r="M12" s="55">
        <f>IF(Z7="","",+Z7)</f>
        <v>2</v>
      </c>
      <c r="N12" s="53">
        <f>IF(AB8="","",+AB8)</f>
        <v>0</v>
      </c>
      <c r="O12" s="56" t="str">
        <f t="shared" si="24"/>
        <v>●</v>
      </c>
      <c r="P12" s="55">
        <f>IF(Z8="","",+Z8)</f>
        <v>3</v>
      </c>
      <c r="Q12" s="53">
        <f>IF(AB9="","",+AB9)</f>
        <v>2</v>
      </c>
      <c r="R12" s="56" t="str">
        <f t="shared" si="25"/>
        <v>○</v>
      </c>
      <c r="S12" s="55">
        <f>IF(Z9="","",+Z9)</f>
        <v>1</v>
      </c>
      <c r="T12" s="53">
        <f>IF(AB10="","",+AB10)</f>
        <v>0</v>
      </c>
      <c r="U12" s="56" t="str">
        <f t="shared" si="26"/>
        <v>●</v>
      </c>
      <c r="V12" s="55">
        <f>IF(Z10="","",+Z10)</f>
        <v>1</v>
      </c>
      <c r="W12" s="53">
        <f>IF(AB11="","",+AB11)</f>
        <v>2</v>
      </c>
      <c r="X12" s="56" t="str">
        <f t="shared" ref="X12:X13" si="27">IF(W12="","",(IF(W12&gt;Y12,"○",IF(W12=Y12,"△","●"))))</f>
        <v>△</v>
      </c>
      <c r="Y12" s="55">
        <f>IF(Z11="","",+Z11)</f>
        <v>2</v>
      </c>
      <c r="Z12" s="123"/>
      <c r="AA12" s="124"/>
      <c r="AB12" s="125"/>
      <c r="AC12" s="53">
        <f t="shared" si="6"/>
        <v>4</v>
      </c>
      <c r="AD12" s="56" t="str">
        <f t="shared" si="7"/>
        <v>○</v>
      </c>
      <c r="AE12" s="55">
        <f t="shared" si="8"/>
        <v>0</v>
      </c>
      <c r="AF12" s="11">
        <f t="shared" si="18"/>
        <v>13</v>
      </c>
      <c r="AG12" s="11">
        <f t="shared" si="19"/>
        <v>8</v>
      </c>
      <c r="AH12" s="11">
        <f t="shared" si="9"/>
        <v>4</v>
      </c>
      <c r="AI12" s="11">
        <f t="shared" si="10"/>
        <v>1</v>
      </c>
      <c r="AJ12" s="11">
        <f t="shared" si="11"/>
        <v>3</v>
      </c>
      <c r="AK12" s="11">
        <f t="shared" si="12"/>
        <v>0</v>
      </c>
      <c r="AL12" s="11">
        <f t="shared" si="13"/>
        <v>0</v>
      </c>
      <c r="AM12" s="11">
        <f>SUM(E12,H12,K12,Q12,T12,W12,AC12,N12)</f>
        <v>13</v>
      </c>
      <c r="AN12" s="11">
        <f>SUM(J12,G12,M12,S12,V12,Y12,AE12,P12)</f>
        <v>10</v>
      </c>
      <c r="AO12" s="11">
        <f t="shared" si="20"/>
        <v>3</v>
      </c>
      <c r="AP12" s="11">
        <f t="shared" si="14"/>
        <v>3</v>
      </c>
      <c r="AQ12" s="26">
        <v>8</v>
      </c>
      <c r="AR12" s="11">
        <f t="shared" si="15"/>
        <v>3</v>
      </c>
      <c r="AS12" s="26">
        <v>8</v>
      </c>
      <c r="AT12" s="31">
        <f>COUNTIF($AV$5:$AV$13,"&gt;"&amp;AV12)+COUNTIF(AV$5:$AV12,AV12)</f>
        <v>3</v>
      </c>
      <c r="AU12" s="26">
        <v>8</v>
      </c>
      <c r="AV12" s="17">
        <f t="shared" si="16"/>
        <v>1304300</v>
      </c>
      <c r="AW12" s="17">
        <f t="shared" si="21"/>
        <v>1304299.9879999999</v>
      </c>
      <c r="BE12" s="1">
        <v>6</v>
      </c>
    </row>
    <row r="13" spans="1:57" ht="15">
      <c r="B13" s="24">
        <v>9</v>
      </c>
      <c r="C13" s="24">
        <v>9</v>
      </c>
      <c r="D13" s="34" t="str">
        <f>+チームテーブル!B19</f>
        <v>相東ＳＣ</v>
      </c>
      <c r="E13" s="53">
        <f>IF(AE5="","",+AE5)</f>
        <v>2</v>
      </c>
      <c r="F13" s="56" t="str">
        <f t="shared" si="17"/>
        <v>●</v>
      </c>
      <c r="G13" s="55">
        <f>IF(AC5="","",+AC5)</f>
        <v>4</v>
      </c>
      <c r="H13" s="53">
        <f>IF(AE6="","",+AE6)</f>
        <v>1</v>
      </c>
      <c r="I13" s="56" t="str">
        <f t="shared" si="22"/>
        <v>○</v>
      </c>
      <c r="J13" s="55">
        <f>IF(AC6="","",+AC6)</f>
        <v>0</v>
      </c>
      <c r="K13" s="53">
        <f>IF(AE7="","",+AE7)</f>
        <v>0</v>
      </c>
      <c r="L13" s="56" t="str">
        <f t="shared" si="23"/>
        <v>●</v>
      </c>
      <c r="M13" s="55">
        <f>IF(AC7="","",+AC7)</f>
        <v>3</v>
      </c>
      <c r="N13" s="53">
        <f>IF(AE8="","",+AE8)</f>
        <v>0</v>
      </c>
      <c r="O13" s="56" t="str">
        <f t="shared" si="24"/>
        <v>●</v>
      </c>
      <c r="P13" s="55">
        <f>IF(AC8="","",+AC8)</f>
        <v>2</v>
      </c>
      <c r="Q13" s="53">
        <f>IF(AE9="","",+AE9)</f>
        <v>1</v>
      </c>
      <c r="R13" s="56" t="str">
        <f t="shared" si="25"/>
        <v>●</v>
      </c>
      <c r="S13" s="55">
        <f>IF(AC9="","",+AC9)</f>
        <v>4</v>
      </c>
      <c r="T13" s="53">
        <f>IF(AE10="","",+AE10)</f>
        <v>0</v>
      </c>
      <c r="U13" s="56" t="str">
        <f t="shared" si="26"/>
        <v>●</v>
      </c>
      <c r="V13" s="55">
        <f>IF(AC10="","",+AC10)</f>
        <v>5</v>
      </c>
      <c r="W13" s="53">
        <f>IF(AE11="","",+AE11)</f>
        <v>0</v>
      </c>
      <c r="X13" s="56" t="str">
        <f t="shared" si="27"/>
        <v>△</v>
      </c>
      <c r="Y13" s="55">
        <f>IF(AC11="","",+AC11)</f>
        <v>0</v>
      </c>
      <c r="Z13" s="53">
        <f>IF(AE12="","",+AE12)</f>
        <v>0</v>
      </c>
      <c r="AA13" s="56" t="str">
        <f t="shared" ref="AA13" si="28">IF(Z13="","",(IF(Z13&gt;AB13,"○",IF(Z13=AB13,"△","●"))))</f>
        <v>●</v>
      </c>
      <c r="AB13" s="55">
        <f>IF(AC12="","",+AC12)</f>
        <v>4</v>
      </c>
      <c r="AC13" s="123"/>
      <c r="AD13" s="124"/>
      <c r="AE13" s="125"/>
      <c r="AF13" s="11">
        <f t="shared" si="18"/>
        <v>4</v>
      </c>
      <c r="AG13" s="11">
        <f t="shared" si="19"/>
        <v>8</v>
      </c>
      <c r="AH13" s="11">
        <f t="shared" si="9"/>
        <v>1</v>
      </c>
      <c r="AI13" s="11">
        <f t="shared" si="10"/>
        <v>1</v>
      </c>
      <c r="AJ13" s="11">
        <f t="shared" si="11"/>
        <v>6</v>
      </c>
      <c r="AK13" s="11">
        <f t="shared" si="12"/>
        <v>0</v>
      </c>
      <c r="AL13" s="11">
        <f t="shared" si="13"/>
        <v>0</v>
      </c>
      <c r="AM13" s="11">
        <f>SUM(E13,H13,K13,Q13,T13,W13,Z13,N13)</f>
        <v>4</v>
      </c>
      <c r="AN13" s="11">
        <f>SUM(J13,G13,M13,S13,V13,Y13,AB13,P13)</f>
        <v>22</v>
      </c>
      <c r="AO13" s="11">
        <f t="shared" si="20"/>
        <v>-18</v>
      </c>
      <c r="AP13" s="11">
        <f t="shared" si="14"/>
        <v>8</v>
      </c>
      <c r="AQ13" s="26">
        <v>9</v>
      </c>
      <c r="AR13" s="11">
        <f t="shared" si="15"/>
        <v>8</v>
      </c>
      <c r="AS13" s="26">
        <v>9</v>
      </c>
      <c r="AT13" s="31">
        <f>COUNTIF($AV$5:$AV$13,"&gt;"&amp;AV13)+COUNTIF(AV$5:$AV13,AV13)</f>
        <v>8</v>
      </c>
      <c r="AU13" s="26">
        <v>9</v>
      </c>
      <c r="AV13" s="17">
        <f t="shared" si="16"/>
        <v>382400</v>
      </c>
      <c r="AW13" s="17">
        <f t="shared" si="21"/>
        <v>382399.98700000002</v>
      </c>
      <c r="BE13" s="1">
        <v>9</v>
      </c>
    </row>
    <row r="15" spans="1:57">
      <c r="AV15" s="29" t="s">
        <v>25</v>
      </c>
    </row>
    <row r="16" spans="1:57">
      <c r="AV16" s="29" t="s">
        <v>26</v>
      </c>
    </row>
    <row r="21" spans="26:49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V21" s="12"/>
      <c r="AW21" s="12"/>
    </row>
    <row r="27" spans="26:49"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6:49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32" spans="26:49">
      <c r="Z32" s="3"/>
      <c r="AA32" s="14"/>
      <c r="AB32" s="3"/>
      <c r="AC32" s="3"/>
      <c r="AD32" s="14"/>
      <c r="AE32" s="3"/>
    </row>
    <row r="33" spans="4:31">
      <c r="Z33" s="3"/>
      <c r="AA33" s="3"/>
      <c r="AB33" s="3"/>
      <c r="AC33" s="3"/>
      <c r="AD33" s="14"/>
      <c r="AE33" s="3"/>
    </row>
    <row r="34" spans="4:31">
      <c r="Z34" s="3"/>
      <c r="AA34" s="3"/>
      <c r="AB34" s="3"/>
      <c r="AC34" s="3"/>
      <c r="AD34" s="14"/>
      <c r="AE34" s="3"/>
    </row>
    <row r="35" spans="4:31">
      <c r="Z35" s="3"/>
      <c r="AA35" s="3"/>
      <c r="AB35" s="3"/>
      <c r="AC35" s="3"/>
      <c r="AD35" s="3"/>
      <c r="AE35" s="3"/>
    </row>
    <row r="36" spans="4:31">
      <c r="Z36" s="3"/>
      <c r="AA36" s="3"/>
      <c r="AB36" s="3"/>
      <c r="AC36" s="3"/>
      <c r="AD36" s="3"/>
      <c r="AE36" s="3"/>
    </row>
    <row r="37" spans="4:31">
      <c r="Z37" s="3"/>
      <c r="AA37" s="3"/>
      <c r="AB37" s="3"/>
      <c r="AC37" s="3"/>
      <c r="AD37" s="3"/>
      <c r="AE37" s="3"/>
    </row>
    <row r="38" spans="4:31">
      <c r="Z38" s="3"/>
      <c r="AA38" s="3"/>
      <c r="AB38" s="3"/>
      <c r="AC38" s="3"/>
      <c r="AD38" s="3"/>
      <c r="AE38" s="3"/>
    </row>
    <row r="39" spans="4:31">
      <c r="Z39" s="3"/>
      <c r="AA39" s="3"/>
      <c r="AB39" s="3"/>
      <c r="AC39" s="3"/>
      <c r="AD39" s="3"/>
      <c r="AE39" s="3"/>
    </row>
    <row r="40" spans="4:31">
      <c r="Z40" s="3"/>
      <c r="AA40" s="3"/>
      <c r="AB40" s="3"/>
      <c r="AC40" s="3"/>
      <c r="AD40" s="3"/>
      <c r="AE40" s="3"/>
    </row>
    <row r="41" spans="4:31">
      <c r="Z41" s="3"/>
      <c r="AA41" s="3"/>
      <c r="AB41" s="3"/>
      <c r="AC41" s="3"/>
      <c r="AD41" s="3"/>
      <c r="AE41" s="3"/>
    </row>
    <row r="42" spans="4:31">
      <c r="Z42" s="3"/>
      <c r="AA42" s="3"/>
      <c r="AB42" s="3"/>
      <c r="AC42" s="3"/>
      <c r="AD42" s="3"/>
      <c r="AE42" s="3"/>
    </row>
    <row r="43" spans="4:31" ht="15">
      <c r="D43"/>
      <c r="H43" s="13"/>
      <c r="Z43" s="3"/>
      <c r="AA43" s="3"/>
      <c r="AB43" s="3"/>
      <c r="AC43" s="3"/>
      <c r="AD43" s="3"/>
      <c r="AE43" s="3"/>
    </row>
    <row r="44" spans="4:31">
      <c r="D44"/>
    </row>
  </sheetData>
  <mergeCells count="18">
    <mergeCell ref="Q4:S4"/>
    <mergeCell ref="W4:Y4"/>
    <mergeCell ref="Z4:AB4"/>
    <mergeCell ref="AC4:AE4"/>
    <mergeCell ref="T4:V4"/>
    <mergeCell ref="E5:G5"/>
    <mergeCell ref="H6:J6"/>
    <mergeCell ref="N8:P8"/>
    <mergeCell ref="K7:M7"/>
    <mergeCell ref="E4:G4"/>
    <mergeCell ref="H4:J4"/>
    <mergeCell ref="K4:M4"/>
    <mergeCell ref="N4:P4"/>
    <mergeCell ref="AC13:AE13"/>
    <mergeCell ref="Z12:AB12"/>
    <mergeCell ref="T10:V10"/>
    <mergeCell ref="Q9:S9"/>
    <mergeCell ref="W11:Y11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39"/>
  <sheetViews>
    <sheetView showGridLines="0" tabSelected="1" topLeftCell="E1" zoomScale="80" zoomScaleNormal="80" workbookViewId="0">
      <selection activeCell="E12" sqref="E12:L13"/>
    </sheetView>
  </sheetViews>
  <sheetFormatPr defaultRowHeight="14.25"/>
  <cols>
    <col min="1" max="1" width="7.5" hidden="1" customWidth="1"/>
    <col min="2" max="2" width="6.125" hidden="1" customWidth="1"/>
    <col min="3" max="3" width="8.25" hidden="1" customWidth="1"/>
    <col min="4" max="4" width="13.125" hidden="1" customWidth="1"/>
    <col min="5" max="5" width="13.25" customWidth="1"/>
    <col min="6" max="32" width="3" customWidth="1"/>
    <col min="33" max="42" width="6.625" customWidth="1"/>
    <col min="43" max="43" width="8.125" style="8" customWidth="1"/>
    <col min="44" max="44" width="4" style="8" hidden="1" customWidth="1"/>
    <col min="45" max="45" width="7" style="8" hidden="1" customWidth="1"/>
    <col min="46" max="46" width="4" style="8" hidden="1" customWidth="1"/>
    <col min="47" max="47" width="7.5" style="8" hidden="1" customWidth="1"/>
    <col min="48" max="48" width="4" style="8" hidden="1" customWidth="1"/>
    <col min="49" max="49" width="52.625" style="8" hidden="1" customWidth="1"/>
    <col min="50" max="50" width="15.875" style="8" hidden="1" customWidth="1"/>
    <col min="51" max="52" width="4.75" hidden="1" customWidth="1"/>
    <col min="53" max="55" width="4.75" customWidth="1"/>
    <col min="56" max="63" width="3.75" customWidth="1"/>
  </cols>
  <sheetData>
    <row r="1" spans="1:50">
      <c r="L1" s="135" t="s">
        <v>91</v>
      </c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</row>
    <row r="2" spans="1:50"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</row>
    <row r="3" spans="1:50"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</row>
    <row r="4" spans="1:50"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58"/>
    </row>
    <row r="5" spans="1:50">
      <c r="E5" s="35" t="s">
        <v>53</v>
      </c>
      <c r="F5" s="35"/>
      <c r="G5" s="35"/>
      <c r="H5" s="35"/>
      <c r="I5" s="35"/>
      <c r="J5" s="35"/>
      <c r="K5" s="35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9"/>
      <c r="AN5" s="35"/>
      <c r="AO5" s="35"/>
      <c r="AP5" s="35"/>
      <c r="AQ5" s="59"/>
    </row>
    <row r="6" spans="1:50">
      <c r="E6" s="35" t="s">
        <v>82</v>
      </c>
      <c r="F6" s="35"/>
      <c r="G6" s="35"/>
      <c r="H6" s="35"/>
      <c r="I6" s="35"/>
      <c r="J6" s="35"/>
      <c r="K6" s="35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9"/>
      <c r="AN6" s="35"/>
      <c r="AO6" s="35"/>
      <c r="AP6" s="35"/>
      <c r="AQ6" s="59"/>
    </row>
    <row r="7" spans="1:50">
      <c r="E7" s="90" t="s">
        <v>51</v>
      </c>
      <c r="F7" s="35"/>
      <c r="G7" s="35"/>
      <c r="H7" s="35"/>
      <c r="I7" s="35"/>
      <c r="J7" s="35"/>
      <c r="K7" s="35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9"/>
      <c r="AN7" s="35"/>
      <c r="AO7" s="35"/>
      <c r="AP7" s="35"/>
      <c r="AQ7" s="59"/>
    </row>
    <row r="8" spans="1:50">
      <c r="E8" s="90" t="s">
        <v>52</v>
      </c>
      <c r="F8" s="35"/>
      <c r="G8" s="35"/>
      <c r="H8" s="35"/>
      <c r="I8" s="35"/>
      <c r="J8" s="35"/>
      <c r="K8" s="35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9"/>
      <c r="AN8" s="35"/>
      <c r="AO8" s="35"/>
      <c r="AP8" s="35"/>
      <c r="AQ8" s="59"/>
    </row>
    <row r="9" spans="1:50">
      <c r="E9" s="35"/>
      <c r="F9" s="35"/>
      <c r="G9" s="35"/>
      <c r="H9" s="35"/>
      <c r="I9" s="35"/>
      <c r="J9" s="35"/>
      <c r="K9" s="35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9"/>
      <c r="AN9" s="35"/>
      <c r="AO9" s="35"/>
      <c r="AP9" s="35"/>
      <c r="AQ9" s="59"/>
    </row>
    <row r="10" spans="1:50">
      <c r="E10" s="35" t="s">
        <v>86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59"/>
    </row>
    <row r="11" spans="1:50"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4"/>
    </row>
    <row r="12" spans="1:50">
      <c r="E12" s="138" t="s">
        <v>104</v>
      </c>
      <c r="F12" s="139"/>
      <c r="G12" s="139"/>
      <c r="H12" s="139"/>
      <c r="I12" s="139"/>
      <c r="J12" s="139"/>
      <c r="K12" s="139"/>
      <c r="L12" s="139"/>
      <c r="M12" s="142" t="s">
        <v>38</v>
      </c>
      <c r="N12" s="143"/>
      <c r="O12" s="105"/>
      <c r="P12" s="129" t="s">
        <v>105</v>
      </c>
      <c r="Q12" s="130"/>
      <c r="R12" s="128" t="s">
        <v>39</v>
      </c>
      <c r="S12" s="128"/>
      <c r="T12" s="128"/>
      <c r="U12" s="128"/>
      <c r="V12" s="105" t="s">
        <v>85</v>
      </c>
      <c r="W12" s="106"/>
      <c r="X12" s="106"/>
      <c r="Y12" s="105"/>
      <c r="Z12" s="105"/>
      <c r="AA12" s="106"/>
      <c r="AB12" s="106"/>
      <c r="AC12" s="106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34">
        <f ca="1">NOW()</f>
        <v>42621.770759027779</v>
      </c>
      <c r="AO12" s="134"/>
      <c r="AP12" s="134"/>
      <c r="AQ12" s="107" t="s">
        <v>40</v>
      </c>
      <c r="AW12" s="29" t="s">
        <v>25</v>
      </c>
    </row>
    <row r="13" spans="1:50">
      <c r="E13" s="140"/>
      <c r="F13" s="141"/>
      <c r="G13" s="141"/>
      <c r="H13" s="141"/>
      <c r="I13" s="141"/>
      <c r="J13" s="141"/>
      <c r="K13" s="141"/>
      <c r="L13" s="141"/>
      <c r="M13" s="144"/>
      <c r="N13" s="145"/>
      <c r="O13" s="105"/>
      <c r="P13" s="131"/>
      <c r="Q13" s="132"/>
      <c r="R13" s="128"/>
      <c r="S13" s="128"/>
      <c r="T13" s="128"/>
      <c r="U13" s="128"/>
      <c r="V13" s="108" t="s">
        <v>93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5"/>
      <c r="AI13" s="105"/>
      <c r="AJ13" s="105"/>
      <c r="AK13" s="105"/>
      <c r="AL13" s="105"/>
      <c r="AM13" s="105"/>
      <c r="AN13" s="106"/>
      <c r="AO13" s="106"/>
      <c r="AP13" s="106"/>
      <c r="AQ13" s="110"/>
      <c r="AW13" s="29" t="s">
        <v>26</v>
      </c>
    </row>
    <row r="14" spans="1:50"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11"/>
    </row>
    <row r="15" spans="1:50" ht="21" customHeight="1">
      <c r="A15" s="60" t="s">
        <v>17</v>
      </c>
      <c r="B15" s="65" t="s">
        <v>27</v>
      </c>
      <c r="C15" s="65" t="s">
        <v>30</v>
      </c>
      <c r="D15" s="66" t="s">
        <v>31</v>
      </c>
      <c r="E15" s="72" t="s">
        <v>1</v>
      </c>
      <c r="F15" s="146" t="str">
        <f>+E16</f>
        <v>ブレッサ</v>
      </c>
      <c r="G15" s="146"/>
      <c r="H15" s="146"/>
      <c r="I15" s="133" t="str">
        <f>+E17</f>
        <v>秦野FC</v>
      </c>
      <c r="J15" s="133"/>
      <c r="K15" s="133"/>
      <c r="L15" s="133" t="str">
        <f>+E18</f>
        <v>麻溝ＳＳＳ</v>
      </c>
      <c r="M15" s="133"/>
      <c r="N15" s="133"/>
      <c r="O15" s="133" t="str">
        <f>+E19</f>
        <v>鶴巻Ｄ</v>
      </c>
      <c r="P15" s="133"/>
      <c r="Q15" s="133"/>
      <c r="R15" s="133" t="str">
        <f>+E20</f>
        <v>東柏ＳＣ</v>
      </c>
      <c r="S15" s="133"/>
      <c r="T15" s="133"/>
      <c r="U15" s="133" t="str">
        <f>+E21</f>
        <v>秦野本町Ｂ</v>
      </c>
      <c r="V15" s="133"/>
      <c r="W15" s="133"/>
      <c r="X15" s="133" t="str">
        <f>+E22</f>
        <v>ＢＪ</v>
      </c>
      <c r="Y15" s="133"/>
      <c r="Z15" s="133"/>
      <c r="AA15" s="133" t="str">
        <f>+E23</f>
        <v>相東ＳＣ</v>
      </c>
      <c r="AB15" s="133"/>
      <c r="AC15" s="133"/>
      <c r="AD15" s="133" t="str">
        <f>+E24</f>
        <v>愛川ＳＣ</v>
      </c>
      <c r="AE15" s="133"/>
      <c r="AF15" s="137"/>
      <c r="AG15" s="70" t="s">
        <v>9</v>
      </c>
      <c r="AH15" s="71" t="s">
        <v>15</v>
      </c>
      <c r="AI15" s="71" t="s">
        <v>10</v>
      </c>
      <c r="AJ15" s="71" t="s">
        <v>11</v>
      </c>
      <c r="AK15" s="71" t="s">
        <v>12</v>
      </c>
      <c r="AL15" s="71" t="s">
        <v>33</v>
      </c>
      <c r="AM15" s="71" t="s">
        <v>34</v>
      </c>
      <c r="AN15" s="71" t="s">
        <v>13</v>
      </c>
      <c r="AO15" s="71" t="s">
        <v>14</v>
      </c>
      <c r="AP15" s="71" t="s">
        <v>16</v>
      </c>
      <c r="AQ15" s="112" t="s">
        <v>22</v>
      </c>
      <c r="AR15" s="26"/>
      <c r="AS15" s="10" t="s">
        <v>23</v>
      </c>
      <c r="AT15" s="26"/>
      <c r="AU15" s="27" t="s">
        <v>24</v>
      </c>
      <c r="AV15" s="26"/>
      <c r="AW15" s="8" t="s">
        <v>20</v>
      </c>
      <c r="AX15" s="8" t="s">
        <v>21</v>
      </c>
    </row>
    <row r="16" spans="1:50" ht="21" customHeight="1">
      <c r="A16" s="67">
        <v>1</v>
      </c>
      <c r="B16" s="68">
        <f t="shared" ref="B16:B24" si="0">+AQ16</f>
        <v>1</v>
      </c>
      <c r="C16" s="68">
        <f t="shared" ref="C16:C24" si="1">+AS16</f>
        <v>1</v>
      </c>
      <c r="D16" s="69">
        <f>VLOOKUP(A16,対戦結果表!$AR$5:$AS$13,2,FALSE)</f>
        <v>6</v>
      </c>
      <c r="E16" s="36" t="str">
        <f>VLOOKUP(D16,対戦結果表!$C$5:$D$13,2)</f>
        <v>ブレッサ</v>
      </c>
      <c r="F16" s="60"/>
      <c r="G16" s="61"/>
      <c r="H16" s="62"/>
      <c r="I16" s="50">
        <f>VLOOKUP($D16,対戦結果,$D$17*3)</f>
        <v>1</v>
      </c>
      <c r="J16" s="49" t="str">
        <f>IF(I16="","",(IF(I16&gt;K16,"○",IF(I16=K16,"△","●"))))</f>
        <v>●</v>
      </c>
      <c r="K16" s="51">
        <f>VLOOKUP($D16,対戦結果,$D$17*3+2)</f>
        <v>4</v>
      </c>
      <c r="L16" s="50">
        <f>VLOOKUP($D16,対戦結果,$D$18*3)</f>
        <v>1</v>
      </c>
      <c r="M16" s="49" t="str">
        <f>IF(L16="","",(IF(L16&gt;N16,"○",IF(L16=N16,"△","●"))))</f>
        <v>○</v>
      </c>
      <c r="N16" s="51">
        <f>VLOOKUP($D16,対戦結果,$D$18*3+2)</f>
        <v>0</v>
      </c>
      <c r="O16" s="50">
        <f>VLOOKUP($D16,対戦結果,$D$19*3)</f>
        <v>5</v>
      </c>
      <c r="P16" s="49" t="str">
        <f>IF(O16="","",(IF(O16&gt;Q16,"○",IF(O16=Q16,"△","●"))))</f>
        <v>○</v>
      </c>
      <c r="Q16" s="51">
        <f>VLOOKUP($D16,対戦結果,$D$19*3+2)</f>
        <v>1</v>
      </c>
      <c r="R16" s="50">
        <f>VLOOKUP($D16,対戦結果,$D$20*3)</f>
        <v>5</v>
      </c>
      <c r="S16" s="49" t="str">
        <f>IF(R16="","",(IF(R16&gt;T16,"○",IF(R16=T16,"△","●"))))</f>
        <v>○</v>
      </c>
      <c r="T16" s="51">
        <f>VLOOKUP($D16,対戦結果,$D$20*3+2)</f>
        <v>0</v>
      </c>
      <c r="U16" s="50">
        <f>VLOOKUP($D16,対戦結果,$D$21*3)</f>
        <v>2</v>
      </c>
      <c r="V16" s="49" t="str">
        <f>IF(U16="","",(IF(U16&gt;W16,"○",IF(U16=W16,"△","●"))))</f>
        <v>○</v>
      </c>
      <c r="W16" s="51">
        <f>VLOOKUP($D16,対戦結果,$D$21*3+2)</f>
        <v>0</v>
      </c>
      <c r="X16" s="50">
        <f t="shared" ref="X16:X21" si="2">VLOOKUP($D16,対戦結果,$D$22*3)</f>
        <v>6</v>
      </c>
      <c r="Y16" s="49" t="str">
        <f t="shared" ref="Y16:Y21" si="3">IF(X16="","",(IF(X16&gt;Z16,"○",IF(X16=Z16,"△","●"))))</f>
        <v>○</v>
      </c>
      <c r="Z16" s="51">
        <f t="shared" ref="Z16:Z21" si="4">VLOOKUP($D16,対戦結果,$D$22*3+2)</f>
        <v>0</v>
      </c>
      <c r="AA16" s="50">
        <f t="shared" ref="AA16:AA22" si="5">VLOOKUP($D16,対戦結果,$D$23*3)</f>
        <v>5</v>
      </c>
      <c r="AB16" s="49" t="str">
        <f t="shared" ref="AB16:AB22" si="6">IF(AA16="","",(IF(AA16&gt;AC16,"○",IF(AA16=AC16,"△","●"))))</f>
        <v>○</v>
      </c>
      <c r="AC16" s="51">
        <f t="shared" ref="AC16:AC22" si="7">VLOOKUP($D16,対戦結果,$D$23*3+2)</f>
        <v>0</v>
      </c>
      <c r="AD16" s="50">
        <f t="shared" ref="AD16:AD23" si="8">VLOOKUP($D16,対戦結果,$D$24*3)</f>
        <v>3</v>
      </c>
      <c r="AE16" s="49" t="str">
        <f t="shared" ref="AE16:AE23" si="9">IF(AD16="","",(IF(AD16&gt;AF16,"○",IF(AD16=AF16,"△","●"))))</f>
        <v>○</v>
      </c>
      <c r="AF16" s="52">
        <f t="shared" ref="AF16:AF23" si="10">VLOOKUP($D16,対戦結果,$D$24*3+2)</f>
        <v>0</v>
      </c>
      <c r="AG16" s="63">
        <f>+AI16*3+AJ16+AL16*3</f>
        <v>21</v>
      </c>
      <c r="AH16" s="64">
        <f>+AI16+AJ16+AK16+AL16+AM16</f>
        <v>8</v>
      </c>
      <c r="AI16" s="64">
        <f>COUNTIF($E16:$AF16,"○")</f>
        <v>7</v>
      </c>
      <c r="AJ16" s="64">
        <f t="shared" ref="AJ16:AJ24" si="11">COUNTIF($E16:$AF16,"△")</f>
        <v>0</v>
      </c>
      <c r="AK16" s="64">
        <f>COUNTIF($E16:$AF16,"●")</f>
        <v>1</v>
      </c>
      <c r="AL16" s="64">
        <f>COUNTIF($E16:$AF16,"◇")</f>
        <v>0</v>
      </c>
      <c r="AM16" s="64">
        <f t="shared" ref="AM16:AM24" si="12">COUNTIF($E16:$AF16,"◆")</f>
        <v>0</v>
      </c>
      <c r="AN16" s="64">
        <f>SUM(I16,L16,O16,U16,X16,AA16,AD16,R16)</f>
        <v>28</v>
      </c>
      <c r="AO16" s="64">
        <f>SUM(N16,K16,Q16,W16,Z16,AC16,AF16,T16)</f>
        <v>5</v>
      </c>
      <c r="AP16" s="64">
        <f t="shared" ref="AP16" si="13">+AN16-AO16</f>
        <v>23</v>
      </c>
      <c r="AQ16" s="113">
        <f t="shared" ref="AQ16:AQ24" si="14">RANK(AW16,$AW$16:$AW$24)</f>
        <v>1</v>
      </c>
      <c r="AR16" s="26">
        <v>1</v>
      </c>
      <c r="AS16" s="11">
        <f t="shared" ref="AS16:AS24" si="15">RANK(AX16,$AX$16:$AX$24)</f>
        <v>1</v>
      </c>
      <c r="AT16" s="26">
        <v>1</v>
      </c>
      <c r="AU16" s="28">
        <f>COUNTIF($AW$16:$AW$24,"&gt;"&amp;AW16)+COUNTIF($AW$16:AW16,AW16)</f>
        <v>1</v>
      </c>
      <c r="AV16" s="26">
        <v>1</v>
      </c>
      <c r="AW16" s="17">
        <f t="shared" ref="AW16:AW24" si="16">+AG16*100000+AP16*1000+AN16*100</f>
        <v>2125800</v>
      </c>
      <c r="AX16" s="17">
        <f>+AW16-ROW()/1000</f>
        <v>2125799.9840000002</v>
      </c>
    </row>
    <row r="17" spans="1:50" ht="21" customHeight="1">
      <c r="A17" s="67">
        <v>2</v>
      </c>
      <c r="B17" s="68">
        <f t="shared" si="0"/>
        <v>2</v>
      </c>
      <c r="C17" s="68">
        <f t="shared" si="1"/>
        <v>2</v>
      </c>
      <c r="D17" s="69">
        <f>VLOOKUP(A17,対戦結果表!$AR$5:$AS$13,2,FALSE)</f>
        <v>3</v>
      </c>
      <c r="E17" s="36" t="str">
        <f>VLOOKUP(D17,対戦結果表!$C$5:$D$13,2)</f>
        <v>秦野FC</v>
      </c>
      <c r="F17" s="37">
        <f t="shared" ref="F17:F24" si="17">VLOOKUP($D17,対戦結果,$D$16*3)</f>
        <v>4</v>
      </c>
      <c r="G17" s="49" t="str">
        <f t="shared" ref="G17:G24" si="18">IF(F17="","",(IF(F17&gt;H17,"○",IF(F17=H17,"△","●"))))</f>
        <v>○</v>
      </c>
      <c r="H17" s="51">
        <f t="shared" ref="H17:H24" si="19">VLOOKUP($D17,対戦結果,$D$16*3+2)</f>
        <v>1</v>
      </c>
      <c r="I17" s="60"/>
      <c r="J17" s="61"/>
      <c r="K17" s="62"/>
      <c r="L17" s="50">
        <f>VLOOKUP($D17,対戦結果,$D$18*3)</f>
        <v>2</v>
      </c>
      <c r="M17" s="49" t="str">
        <f>IF(L17="","",(IF(L17&gt;N17,"○",IF(L17=N17,"△","●"))))</f>
        <v>○</v>
      </c>
      <c r="N17" s="51">
        <f>VLOOKUP($D17,対戦結果,$D$18*3+2)</f>
        <v>1</v>
      </c>
      <c r="O17" s="50">
        <f>VLOOKUP($D17,対戦結果,$D$19*3)</f>
        <v>1</v>
      </c>
      <c r="P17" s="49" t="str">
        <f>IF(O17="","",(IF(O17&gt;Q17,"○",IF(O17=Q17,"△","●"))))</f>
        <v>○</v>
      </c>
      <c r="Q17" s="51">
        <f>VLOOKUP($D17,対戦結果,$D$19*3+2)</f>
        <v>0</v>
      </c>
      <c r="R17" s="50">
        <f>VLOOKUP($D17,対戦結果,$D$20*3)</f>
        <v>0</v>
      </c>
      <c r="S17" s="49" t="str">
        <f>IF(R17="","",(IF(R17&gt;T17,"○",IF(R17=T17,"△","●"))))</f>
        <v>●</v>
      </c>
      <c r="T17" s="51">
        <f>VLOOKUP($D17,対戦結果,$D$20*3+2)</f>
        <v>1</v>
      </c>
      <c r="U17" s="50">
        <f>VLOOKUP($D17,対戦結果,$D$21*3)</f>
        <v>5</v>
      </c>
      <c r="V17" s="49" t="str">
        <f>IF(U17="","",(IF(U17&gt;W17,"○",IF(U17=W17,"△","●"))))</f>
        <v>○</v>
      </c>
      <c r="W17" s="51">
        <f>VLOOKUP($D17,対戦結果,$D$21*3+2)</f>
        <v>1</v>
      </c>
      <c r="X17" s="50">
        <f t="shared" si="2"/>
        <v>4</v>
      </c>
      <c r="Y17" s="49" t="str">
        <f t="shared" si="3"/>
        <v>○</v>
      </c>
      <c r="Z17" s="51">
        <f t="shared" si="4"/>
        <v>1</v>
      </c>
      <c r="AA17" s="50">
        <f t="shared" si="5"/>
        <v>3</v>
      </c>
      <c r="AB17" s="49" t="str">
        <f t="shared" si="6"/>
        <v>○</v>
      </c>
      <c r="AC17" s="51">
        <f t="shared" si="7"/>
        <v>0</v>
      </c>
      <c r="AD17" s="50">
        <f t="shared" si="8"/>
        <v>6</v>
      </c>
      <c r="AE17" s="49" t="str">
        <f t="shared" si="9"/>
        <v>○</v>
      </c>
      <c r="AF17" s="52">
        <f t="shared" si="10"/>
        <v>1</v>
      </c>
      <c r="AG17" s="63">
        <f t="shared" ref="AG17:AG24" si="20">+AI17*3+AJ17+AL17*3</f>
        <v>21</v>
      </c>
      <c r="AH17" s="64">
        <f t="shared" ref="AH17:AH24" si="21">+AI17+AJ17+AK17+AL17+AM17</f>
        <v>8</v>
      </c>
      <c r="AI17" s="64">
        <f t="shared" ref="AI17:AI24" si="22">COUNTIF($E17:$AF17,"○")</f>
        <v>7</v>
      </c>
      <c r="AJ17" s="64">
        <f t="shared" si="11"/>
        <v>0</v>
      </c>
      <c r="AK17" s="64">
        <f t="shared" ref="AK17:AK24" si="23">COUNTIF($E17:$AF17,"●")</f>
        <v>1</v>
      </c>
      <c r="AL17" s="64">
        <f>COUNTIF($E17:$AF17,"◇")</f>
        <v>0</v>
      </c>
      <c r="AM17" s="64">
        <f t="shared" si="12"/>
        <v>0</v>
      </c>
      <c r="AN17" s="64">
        <f>SUM(F17,L17,O17,U17,X17,AA17,AD17,R17)</f>
        <v>25</v>
      </c>
      <c r="AO17" s="64">
        <f>SUM(N17,H17,Q17,W17,Z17,AC17,AF17,T17)</f>
        <v>6</v>
      </c>
      <c r="AP17" s="64">
        <f t="shared" ref="AP17:AP24" si="24">+AN17-AO17</f>
        <v>19</v>
      </c>
      <c r="AQ17" s="113">
        <f t="shared" si="14"/>
        <v>2</v>
      </c>
      <c r="AR17" s="26">
        <v>2</v>
      </c>
      <c r="AS17" s="11">
        <f t="shared" si="15"/>
        <v>2</v>
      </c>
      <c r="AT17" s="26">
        <v>2</v>
      </c>
      <c r="AU17" s="28">
        <f>COUNTIF($AW$16:$AW$24,"&gt;"&amp;AW17)+COUNTIF($AW$16:AW17,AW17)</f>
        <v>2</v>
      </c>
      <c r="AV17" s="26">
        <v>2</v>
      </c>
      <c r="AW17" s="17">
        <f t="shared" si="16"/>
        <v>2121500</v>
      </c>
      <c r="AX17" s="17">
        <f t="shared" ref="AX17:AX24" si="25">+AW17-ROW()/1000</f>
        <v>2121499.983</v>
      </c>
    </row>
    <row r="18" spans="1:50" ht="21" customHeight="1">
      <c r="A18" s="67">
        <v>3</v>
      </c>
      <c r="B18" s="68">
        <f t="shared" si="0"/>
        <v>3</v>
      </c>
      <c r="C18" s="68">
        <f t="shared" si="1"/>
        <v>3</v>
      </c>
      <c r="D18" s="69">
        <f>VLOOKUP(A18,対戦結果表!$AR$5:$AS$13,2,FALSE)</f>
        <v>8</v>
      </c>
      <c r="E18" s="36" t="str">
        <f>VLOOKUP(D18,対戦結果表!$C$5:$D$13,2)</f>
        <v>麻溝ＳＳＳ</v>
      </c>
      <c r="F18" s="37">
        <f t="shared" si="17"/>
        <v>0</v>
      </c>
      <c r="G18" s="49" t="str">
        <f t="shared" si="18"/>
        <v>●</v>
      </c>
      <c r="H18" s="51">
        <f t="shared" si="19"/>
        <v>1</v>
      </c>
      <c r="I18" s="50">
        <f t="shared" ref="I18:I24" si="26">VLOOKUP($D18,対戦結果,$D$17*3)</f>
        <v>1</v>
      </c>
      <c r="J18" s="49" t="str">
        <f t="shared" ref="J18:J24" si="27">IF(I18="","",(IF(I18&gt;K18,"○",IF(I18=K18,"△","●"))))</f>
        <v>●</v>
      </c>
      <c r="K18" s="51">
        <f t="shared" ref="K18:K24" si="28">VLOOKUP($D18,対戦結果,$D$17*3+2)</f>
        <v>2</v>
      </c>
      <c r="L18" s="60"/>
      <c r="M18" s="61"/>
      <c r="N18" s="62"/>
      <c r="O18" s="50">
        <f>VLOOKUP($D18,対戦結果,$D$19*3)</f>
        <v>2</v>
      </c>
      <c r="P18" s="49" t="str">
        <f>IF(O18="","",(IF(O18&gt;Q18,"○",IF(O18=Q18,"△","●"))))</f>
        <v>○</v>
      </c>
      <c r="Q18" s="51">
        <f>VLOOKUP($D18,対戦結果,$D$19*3+2)</f>
        <v>1</v>
      </c>
      <c r="R18" s="50">
        <f>VLOOKUP($D18,対戦結果,$D$20*3)</f>
        <v>2</v>
      </c>
      <c r="S18" s="49" t="str">
        <f>IF(R18="","",(IF(R18&gt;T18,"○",IF(R18=T18,"△","●"))))</f>
        <v>△</v>
      </c>
      <c r="T18" s="51">
        <f>VLOOKUP($D18,対戦結果,$D$20*3+2)</f>
        <v>2</v>
      </c>
      <c r="U18" s="50">
        <f>VLOOKUP($D18,対戦結果,$D$21*3)</f>
        <v>0</v>
      </c>
      <c r="V18" s="49" t="str">
        <f>IF(U18="","",(IF(U18&gt;W18,"○",IF(U18=W18,"△","●"))))</f>
        <v>●</v>
      </c>
      <c r="W18" s="51">
        <f>VLOOKUP($D18,対戦結果,$D$21*3+2)</f>
        <v>3</v>
      </c>
      <c r="X18" s="50">
        <f t="shared" si="2"/>
        <v>3</v>
      </c>
      <c r="Y18" s="49" t="str">
        <f t="shared" si="3"/>
        <v>○</v>
      </c>
      <c r="Z18" s="51">
        <f t="shared" si="4"/>
        <v>1</v>
      </c>
      <c r="AA18" s="50">
        <f t="shared" si="5"/>
        <v>4</v>
      </c>
      <c r="AB18" s="49" t="str">
        <f t="shared" si="6"/>
        <v>○</v>
      </c>
      <c r="AC18" s="51">
        <f t="shared" si="7"/>
        <v>0</v>
      </c>
      <c r="AD18" s="50">
        <f t="shared" si="8"/>
        <v>1</v>
      </c>
      <c r="AE18" s="49" t="str">
        <f t="shared" si="9"/>
        <v>○</v>
      </c>
      <c r="AF18" s="52">
        <f t="shared" si="10"/>
        <v>0</v>
      </c>
      <c r="AG18" s="63">
        <f t="shared" si="20"/>
        <v>13</v>
      </c>
      <c r="AH18" s="64">
        <f t="shared" si="21"/>
        <v>8</v>
      </c>
      <c r="AI18" s="64">
        <f t="shared" si="22"/>
        <v>4</v>
      </c>
      <c r="AJ18" s="64">
        <f t="shared" si="11"/>
        <v>1</v>
      </c>
      <c r="AK18" s="64">
        <f t="shared" si="23"/>
        <v>3</v>
      </c>
      <c r="AL18" s="64">
        <f t="shared" ref="AL18:AL24" si="29">COUNTIF($E18:$AF18,"◇")</f>
        <v>0</v>
      </c>
      <c r="AM18" s="64">
        <f t="shared" si="12"/>
        <v>0</v>
      </c>
      <c r="AN18" s="64">
        <f>SUM(F18,I18,O18,U18,X18,AA18,AD18,R18)</f>
        <v>13</v>
      </c>
      <c r="AO18" s="64">
        <f>SUM(K18,H18,Q18,W18,Z18,AC18,AF18,T18)</f>
        <v>10</v>
      </c>
      <c r="AP18" s="64">
        <f t="shared" si="24"/>
        <v>3</v>
      </c>
      <c r="AQ18" s="113">
        <f t="shared" si="14"/>
        <v>3</v>
      </c>
      <c r="AR18" s="26">
        <v>3</v>
      </c>
      <c r="AS18" s="11">
        <f t="shared" si="15"/>
        <v>3</v>
      </c>
      <c r="AT18" s="26">
        <v>3</v>
      </c>
      <c r="AU18" s="28">
        <f>COUNTIF($AW$16:$AW$24,"&gt;"&amp;AW18)+COUNTIF($AW$16:AW18,AW18)</f>
        <v>3</v>
      </c>
      <c r="AV18" s="26">
        <v>3</v>
      </c>
      <c r="AW18" s="17">
        <f t="shared" si="16"/>
        <v>1304300</v>
      </c>
      <c r="AX18" s="17">
        <f t="shared" si="25"/>
        <v>1304299.9820000001</v>
      </c>
    </row>
    <row r="19" spans="1:50" ht="21" customHeight="1">
      <c r="A19" s="67">
        <v>4</v>
      </c>
      <c r="B19" s="68">
        <f t="shared" si="0"/>
        <v>4</v>
      </c>
      <c r="C19" s="68">
        <f t="shared" si="1"/>
        <v>4</v>
      </c>
      <c r="D19" s="69">
        <f>VLOOKUP(A19,対戦結果表!$AR$5:$AS$13,2,FALSE)</f>
        <v>5</v>
      </c>
      <c r="E19" s="36" t="str">
        <f>VLOOKUP(D19,対戦結果表!$C$5:$D$13,2)</f>
        <v>鶴巻Ｄ</v>
      </c>
      <c r="F19" s="37">
        <f t="shared" si="17"/>
        <v>1</v>
      </c>
      <c r="G19" s="49" t="str">
        <f t="shared" si="18"/>
        <v>●</v>
      </c>
      <c r="H19" s="51">
        <f t="shared" si="19"/>
        <v>5</v>
      </c>
      <c r="I19" s="50">
        <f t="shared" si="26"/>
        <v>0</v>
      </c>
      <c r="J19" s="49" t="str">
        <f t="shared" si="27"/>
        <v>●</v>
      </c>
      <c r="K19" s="51">
        <f t="shared" si="28"/>
        <v>1</v>
      </c>
      <c r="L19" s="50">
        <f t="shared" ref="L19:L24" si="30">VLOOKUP($D19,対戦結果,$D$18*3)</f>
        <v>1</v>
      </c>
      <c r="M19" s="49" t="str">
        <f>IF(L19="","",(IF(L19&gt;N19,"○",IF(L19=N19,"△","●"))))</f>
        <v>●</v>
      </c>
      <c r="N19" s="51">
        <f t="shared" ref="N19:N24" si="31">VLOOKUP($D19,対戦結果,$D$18*3+2)</f>
        <v>2</v>
      </c>
      <c r="O19" s="60"/>
      <c r="P19" s="61"/>
      <c r="Q19" s="62"/>
      <c r="R19" s="50">
        <f>VLOOKUP($D19,対戦結果,$D$20*3)</f>
        <v>4</v>
      </c>
      <c r="S19" s="49" t="str">
        <f>IF(R19="","",(IF(R19&gt;T19,"○",IF(R19=T19,"△","●"))))</f>
        <v>○</v>
      </c>
      <c r="T19" s="51">
        <f>VLOOKUP($D19,対戦結果,$D$20*3+2)</f>
        <v>3</v>
      </c>
      <c r="U19" s="50">
        <f>VLOOKUP($D19,対戦結果,$D$21*3)</f>
        <v>2</v>
      </c>
      <c r="V19" s="49" t="str">
        <f>IF(U19="","",(IF(U19&gt;W19,"○",IF(U19=W19,"△","●"))))</f>
        <v>○</v>
      </c>
      <c r="W19" s="51">
        <f>VLOOKUP($D19,対戦結果,$D$21*3+2)</f>
        <v>0</v>
      </c>
      <c r="X19" s="50">
        <f t="shared" si="2"/>
        <v>2</v>
      </c>
      <c r="Y19" s="49" t="str">
        <f t="shared" si="3"/>
        <v>△</v>
      </c>
      <c r="Z19" s="51">
        <f t="shared" si="4"/>
        <v>2</v>
      </c>
      <c r="AA19" s="50">
        <f t="shared" si="5"/>
        <v>4</v>
      </c>
      <c r="AB19" s="49" t="str">
        <f t="shared" si="6"/>
        <v>○</v>
      </c>
      <c r="AC19" s="51">
        <f t="shared" si="7"/>
        <v>1</v>
      </c>
      <c r="AD19" s="50">
        <f t="shared" si="8"/>
        <v>2</v>
      </c>
      <c r="AE19" s="49" t="str">
        <f t="shared" si="9"/>
        <v>○</v>
      </c>
      <c r="AF19" s="52">
        <f t="shared" si="10"/>
        <v>1</v>
      </c>
      <c r="AG19" s="63">
        <f t="shared" si="20"/>
        <v>13</v>
      </c>
      <c r="AH19" s="64">
        <f t="shared" si="21"/>
        <v>8</v>
      </c>
      <c r="AI19" s="64">
        <f t="shared" si="22"/>
        <v>4</v>
      </c>
      <c r="AJ19" s="64">
        <f t="shared" si="11"/>
        <v>1</v>
      </c>
      <c r="AK19" s="64">
        <f t="shared" si="23"/>
        <v>3</v>
      </c>
      <c r="AL19" s="64">
        <f t="shared" si="29"/>
        <v>0</v>
      </c>
      <c r="AM19" s="64">
        <f t="shared" si="12"/>
        <v>0</v>
      </c>
      <c r="AN19" s="64">
        <f>SUM(F19,I19,L19,U19,X19,AA19,AD19,R19)</f>
        <v>16</v>
      </c>
      <c r="AO19" s="64">
        <f>SUM(K19,H19,N19,W19,Z19,AC19,AF19,T19)</f>
        <v>15</v>
      </c>
      <c r="AP19" s="64">
        <f t="shared" si="24"/>
        <v>1</v>
      </c>
      <c r="AQ19" s="113">
        <f t="shared" si="14"/>
        <v>4</v>
      </c>
      <c r="AR19" s="26">
        <v>4</v>
      </c>
      <c r="AS19" s="11">
        <f t="shared" si="15"/>
        <v>4</v>
      </c>
      <c r="AT19" s="26">
        <v>4</v>
      </c>
      <c r="AU19" s="28">
        <f>COUNTIF($AW$16:$AW$24,"&gt;"&amp;AW19)+COUNTIF($AW$16:AW19,AW19)</f>
        <v>4</v>
      </c>
      <c r="AV19" s="26">
        <v>4</v>
      </c>
      <c r="AW19" s="17">
        <f t="shared" si="16"/>
        <v>1302600</v>
      </c>
      <c r="AX19" s="17">
        <f t="shared" si="25"/>
        <v>1302599.9809999999</v>
      </c>
    </row>
    <row r="20" spans="1:50" ht="21" customHeight="1">
      <c r="A20" s="67">
        <v>5</v>
      </c>
      <c r="B20" s="68">
        <f t="shared" si="0"/>
        <v>5</v>
      </c>
      <c r="C20" s="68">
        <f t="shared" si="1"/>
        <v>5</v>
      </c>
      <c r="D20" s="69">
        <f>VLOOKUP(A20,対戦結果表!$AR$5:$AS$13,2,FALSE)</f>
        <v>7</v>
      </c>
      <c r="E20" s="36" t="str">
        <f>VLOOKUP(D20,対戦結果表!$C$5:$D$13,2)</f>
        <v>東柏ＳＣ</v>
      </c>
      <c r="F20" s="37">
        <f t="shared" si="17"/>
        <v>0</v>
      </c>
      <c r="G20" s="49" t="str">
        <f t="shared" si="18"/>
        <v>●</v>
      </c>
      <c r="H20" s="51">
        <f t="shared" si="19"/>
        <v>5</v>
      </c>
      <c r="I20" s="50">
        <f t="shared" si="26"/>
        <v>1</v>
      </c>
      <c r="J20" s="49" t="str">
        <f t="shared" si="27"/>
        <v>○</v>
      </c>
      <c r="K20" s="51">
        <f t="shared" si="28"/>
        <v>0</v>
      </c>
      <c r="L20" s="50">
        <f t="shared" si="30"/>
        <v>2</v>
      </c>
      <c r="M20" s="49" t="str">
        <f t="shared" ref="M20:M24" si="32">IF(L20="","",(IF(L20&gt;N20,"○",IF(L20=N20,"△","●"))))</f>
        <v>△</v>
      </c>
      <c r="N20" s="51">
        <f t="shared" si="31"/>
        <v>2</v>
      </c>
      <c r="O20" s="50">
        <f t="shared" ref="O20:O24" si="33">VLOOKUP($D20,対戦結果,$D$19*3)</f>
        <v>3</v>
      </c>
      <c r="P20" s="49" t="str">
        <f t="shared" ref="P20" si="34">IF(O20="","",(IF(O20&gt;Q20,"○",IF(O20=Q20,"△","●"))))</f>
        <v>●</v>
      </c>
      <c r="Q20" s="51">
        <f t="shared" ref="Q20:Q24" si="35">VLOOKUP($D20,対戦結果,$D$19*3+2)</f>
        <v>4</v>
      </c>
      <c r="R20" s="60"/>
      <c r="S20" s="61"/>
      <c r="T20" s="62"/>
      <c r="U20" s="50">
        <f>VLOOKUP($D20,対戦結果,$D$21*3)</f>
        <v>2</v>
      </c>
      <c r="V20" s="49" t="str">
        <f>IF(U20="","",(IF(U20&gt;W20,"○",IF(U20=W20,"△","●"))))</f>
        <v>●</v>
      </c>
      <c r="W20" s="51">
        <f>VLOOKUP($D20,対戦結果,$D$21*3+2)</f>
        <v>3</v>
      </c>
      <c r="X20" s="50">
        <f t="shared" si="2"/>
        <v>4</v>
      </c>
      <c r="Y20" s="49" t="str">
        <f t="shared" si="3"/>
        <v>○</v>
      </c>
      <c r="Z20" s="51">
        <f t="shared" si="4"/>
        <v>1</v>
      </c>
      <c r="AA20" s="50">
        <f t="shared" si="5"/>
        <v>0</v>
      </c>
      <c r="AB20" s="49" t="str">
        <f t="shared" si="6"/>
        <v>△</v>
      </c>
      <c r="AC20" s="51">
        <f t="shared" si="7"/>
        <v>0</v>
      </c>
      <c r="AD20" s="50">
        <f t="shared" si="8"/>
        <v>2</v>
      </c>
      <c r="AE20" s="49" t="str">
        <f t="shared" si="9"/>
        <v>○</v>
      </c>
      <c r="AF20" s="52">
        <f t="shared" si="10"/>
        <v>0</v>
      </c>
      <c r="AG20" s="63">
        <f t="shared" si="20"/>
        <v>11</v>
      </c>
      <c r="AH20" s="64">
        <f t="shared" si="21"/>
        <v>8</v>
      </c>
      <c r="AI20" s="64">
        <f t="shared" si="22"/>
        <v>3</v>
      </c>
      <c r="AJ20" s="64">
        <f t="shared" si="11"/>
        <v>2</v>
      </c>
      <c r="AK20" s="64">
        <f t="shared" si="23"/>
        <v>3</v>
      </c>
      <c r="AL20" s="64">
        <f t="shared" si="29"/>
        <v>0</v>
      </c>
      <c r="AM20" s="64">
        <f t="shared" si="12"/>
        <v>0</v>
      </c>
      <c r="AN20" s="64">
        <f>SUM(F20,I20,L20,U20,X20,AA20,AD20,O20)</f>
        <v>14</v>
      </c>
      <c r="AO20" s="64">
        <f>SUM(K20,H20,N20,W20,Z20,AC20,AF20,Q20)</f>
        <v>15</v>
      </c>
      <c r="AP20" s="64">
        <f t="shared" si="24"/>
        <v>-1</v>
      </c>
      <c r="AQ20" s="113">
        <f t="shared" si="14"/>
        <v>5</v>
      </c>
      <c r="AR20" s="26">
        <v>5</v>
      </c>
      <c r="AS20" s="11">
        <f t="shared" si="15"/>
        <v>5</v>
      </c>
      <c r="AT20" s="26">
        <v>5</v>
      </c>
      <c r="AU20" s="28">
        <f>COUNTIF($AW$16:$AW$24,"&gt;"&amp;AW20)+COUNTIF($AW$16:AW20,AW20)</f>
        <v>5</v>
      </c>
      <c r="AV20" s="26">
        <v>5</v>
      </c>
      <c r="AW20" s="17">
        <f t="shared" si="16"/>
        <v>1100400</v>
      </c>
      <c r="AX20" s="17">
        <f t="shared" si="25"/>
        <v>1100399.98</v>
      </c>
    </row>
    <row r="21" spans="1:50" ht="21" customHeight="1">
      <c r="A21" s="67">
        <v>6</v>
      </c>
      <c r="B21" s="68">
        <f t="shared" si="0"/>
        <v>6</v>
      </c>
      <c r="C21" s="68">
        <f t="shared" si="1"/>
        <v>6</v>
      </c>
      <c r="D21" s="69">
        <f>VLOOKUP(A21,対戦結果表!$AR$5:$AS$13,2,FALSE)</f>
        <v>4</v>
      </c>
      <c r="E21" s="36" t="str">
        <f>VLOOKUP(D21,対戦結果表!$C$5:$D$13,2)</f>
        <v>秦野本町Ｂ</v>
      </c>
      <c r="F21" s="37">
        <f t="shared" si="17"/>
        <v>0</v>
      </c>
      <c r="G21" s="49" t="str">
        <f t="shared" si="18"/>
        <v>●</v>
      </c>
      <c r="H21" s="51">
        <f t="shared" si="19"/>
        <v>2</v>
      </c>
      <c r="I21" s="50">
        <f t="shared" si="26"/>
        <v>1</v>
      </c>
      <c r="J21" s="49" t="str">
        <f t="shared" si="27"/>
        <v>●</v>
      </c>
      <c r="K21" s="51">
        <f t="shared" si="28"/>
        <v>5</v>
      </c>
      <c r="L21" s="50">
        <f t="shared" si="30"/>
        <v>3</v>
      </c>
      <c r="M21" s="49" t="str">
        <f t="shared" si="32"/>
        <v>○</v>
      </c>
      <c r="N21" s="51">
        <f t="shared" si="31"/>
        <v>0</v>
      </c>
      <c r="O21" s="50">
        <f t="shared" si="33"/>
        <v>0</v>
      </c>
      <c r="P21" s="49" t="str">
        <f t="shared" ref="P21:P24" si="36">IF(O21="","",(IF(O21&gt;Q21,"○",IF(O21=Q21,"△","●"))))</f>
        <v>●</v>
      </c>
      <c r="Q21" s="51">
        <f t="shared" si="35"/>
        <v>2</v>
      </c>
      <c r="R21" s="50">
        <f>VLOOKUP($D21,対戦結果,$D$20*3)</f>
        <v>3</v>
      </c>
      <c r="S21" s="49" t="str">
        <f t="shared" ref="S21" si="37">IF(R21="","",(IF(R21&gt;T21,"○",IF(R21=T21,"△","●"))))</f>
        <v>○</v>
      </c>
      <c r="T21" s="51">
        <f>VLOOKUP($D21,対戦結果,$D$20*3+2)</f>
        <v>2</v>
      </c>
      <c r="U21" s="60"/>
      <c r="V21" s="61"/>
      <c r="W21" s="62"/>
      <c r="X21" s="50">
        <f t="shared" si="2"/>
        <v>2</v>
      </c>
      <c r="Y21" s="49" t="str">
        <f t="shared" si="3"/>
        <v>△</v>
      </c>
      <c r="Z21" s="51">
        <f t="shared" si="4"/>
        <v>2</v>
      </c>
      <c r="AA21" s="50">
        <f t="shared" si="5"/>
        <v>2</v>
      </c>
      <c r="AB21" s="49" t="str">
        <f t="shared" si="6"/>
        <v>○</v>
      </c>
      <c r="AC21" s="51">
        <f t="shared" si="7"/>
        <v>0</v>
      </c>
      <c r="AD21" s="50">
        <f t="shared" si="8"/>
        <v>1</v>
      </c>
      <c r="AE21" s="49" t="str">
        <f t="shared" si="9"/>
        <v>△</v>
      </c>
      <c r="AF21" s="52">
        <f t="shared" si="10"/>
        <v>1</v>
      </c>
      <c r="AG21" s="63">
        <f t="shared" si="20"/>
        <v>11</v>
      </c>
      <c r="AH21" s="64">
        <f t="shared" si="21"/>
        <v>8</v>
      </c>
      <c r="AI21" s="64">
        <f t="shared" si="22"/>
        <v>3</v>
      </c>
      <c r="AJ21" s="64">
        <f t="shared" si="11"/>
        <v>2</v>
      </c>
      <c r="AK21" s="64">
        <f t="shared" si="23"/>
        <v>3</v>
      </c>
      <c r="AL21" s="64">
        <f t="shared" si="29"/>
        <v>0</v>
      </c>
      <c r="AM21" s="64">
        <f t="shared" si="12"/>
        <v>0</v>
      </c>
      <c r="AN21" s="64">
        <f>SUM(F21,I21,L21,R21,X21,AA21,AD21,O21)</f>
        <v>12</v>
      </c>
      <c r="AO21" s="64">
        <f>SUM(K21,H21,N21,T21,Z21,AC21,AF21,Q21)</f>
        <v>14</v>
      </c>
      <c r="AP21" s="64">
        <f t="shared" si="24"/>
        <v>-2</v>
      </c>
      <c r="AQ21" s="113">
        <f t="shared" si="14"/>
        <v>6</v>
      </c>
      <c r="AR21" s="26">
        <v>6</v>
      </c>
      <c r="AS21" s="11">
        <f t="shared" si="15"/>
        <v>6</v>
      </c>
      <c r="AT21" s="26">
        <v>6</v>
      </c>
      <c r="AU21" s="28">
        <f>COUNTIF($AW$16:$AW$24,"&gt;"&amp;AW21)+COUNTIF($AW$16:AW21,AW21)</f>
        <v>6</v>
      </c>
      <c r="AV21" s="26">
        <v>6</v>
      </c>
      <c r="AW21" s="17">
        <f t="shared" si="16"/>
        <v>1099200</v>
      </c>
      <c r="AX21" s="17">
        <f t="shared" si="25"/>
        <v>1099199.9790000001</v>
      </c>
    </row>
    <row r="22" spans="1:50" ht="21" customHeight="1">
      <c r="A22" s="67">
        <v>7</v>
      </c>
      <c r="B22" s="68">
        <f t="shared" si="0"/>
        <v>7</v>
      </c>
      <c r="C22" s="68">
        <f t="shared" si="1"/>
        <v>7</v>
      </c>
      <c r="D22" s="69">
        <f>VLOOKUP(A22,対戦結果表!$AR$5:$AS$13,2,FALSE)</f>
        <v>1</v>
      </c>
      <c r="E22" s="36" t="str">
        <f>VLOOKUP(D22,対戦結果表!$C$5:$D$13,2)</f>
        <v>ＢＪ</v>
      </c>
      <c r="F22" s="37">
        <f t="shared" si="17"/>
        <v>0</v>
      </c>
      <c r="G22" s="49" t="str">
        <f t="shared" si="18"/>
        <v>●</v>
      </c>
      <c r="H22" s="51">
        <f t="shared" si="19"/>
        <v>6</v>
      </c>
      <c r="I22" s="50">
        <f t="shared" si="26"/>
        <v>1</v>
      </c>
      <c r="J22" s="49" t="str">
        <f t="shared" si="27"/>
        <v>●</v>
      </c>
      <c r="K22" s="51">
        <f t="shared" si="28"/>
        <v>4</v>
      </c>
      <c r="L22" s="50">
        <f t="shared" si="30"/>
        <v>1</v>
      </c>
      <c r="M22" s="49" t="str">
        <f t="shared" si="32"/>
        <v>●</v>
      </c>
      <c r="N22" s="51">
        <f t="shared" si="31"/>
        <v>3</v>
      </c>
      <c r="O22" s="50">
        <f t="shared" si="33"/>
        <v>2</v>
      </c>
      <c r="P22" s="49" t="str">
        <f t="shared" si="36"/>
        <v>△</v>
      </c>
      <c r="Q22" s="51">
        <f t="shared" si="35"/>
        <v>2</v>
      </c>
      <c r="R22" s="50">
        <f>VLOOKUP($D22,対戦結果,$D$20*3)</f>
        <v>1</v>
      </c>
      <c r="S22" s="49" t="str">
        <f t="shared" ref="S22:S24" si="38">IF(R22="","",(IF(R22&gt;T22,"○",IF(R22=T22,"△","●"))))</f>
        <v>●</v>
      </c>
      <c r="T22" s="51">
        <f>VLOOKUP($D22,対戦結果,$D$20*3+2)</f>
        <v>4</v>
      </c>
      <c r="U22" s="50">
        <f>VLOOKUP($D22,対戦結果,$D$21*3)</f>
        <v>2</v>
      </c>
      <c r="V22" s="49" t="str">
        <f t="shared" ref="V22" si="39">IF(U22="","",(IF(U22&gt;W22,"○",IF(U22=W22,"△","●"))))</f>
        <v>△</v>
      </c>
      <c r="W22" s="51">
        <f>VLOOKUP($D22,対戦結果,$D$21*3+2)</f>
        <v>2</v>
      </c>
      <c r="X22" s="60"/>
      <c r="Y22" s="61"/>
      <c r="Z22" s="62"/>
      <c r="AA22" s="50">
        <f t="shared" si="5"/>
        <v>4</v>
      </c>
      <c r="AB22" s="49" t="str">
        <f t="shared" si="6"/>
        <v>○</v>
      </c>
      <c r="AC22" s="51">
        <f t="shared" si="7"/>
        <v>2</v>
      </c>
      <c r="AD22" s="50">
        <f t="shared" si="8"/>
        <v>2</v>
      </c>
      <c r="AE22" s="49" t="str">
        <f t="shared" si="9"/>
        <v>△</v>
      </c>
      <c r="AF22" s="52">
        <f t="shared" si="10"/>
        <v>2</v>
      </c>
      <c r="AG22" s="63">
        <f t="shared" si="20"/>
        <v>6</v>
      </c>
      <c r="AH22" s="64">
        <f t="shared" si="21"/>
        <v>8</v>
      </c>
      <c r="AI22" s="64">
        <f t="shared" si="22"/>
        <v>1</v>
      </c>
      <c r="AJ22" s="64">
        <f t="shared" si="11"/>
        <v>3</v>
      </c>
      <c r="AK22" s="64">
        <f t="shared" si="23"/>
        <v>4</v>
      </c>
      <c r="AL22" s="64">
        <f t="shared" si="29"/>
        <v>0</v>
      </c>
      <c r="AM22" s="64">
        <f t="shared" si="12"/>
        <v>0</v>
      </c>
      <c r="AN22" s="64">
        <f>SUM(F22,I22,L22,R22,U22,AA22,AD22,O22)</f>
        <v>13</v>
      </c>
      <c r="AO22" s="64">
        <f>SUM(K22,H22,N22,T22,W22,AC22,AF22,Q22)</f>
        <v>25</v>
      </c>
      <c r="AP22" s="64">
        <f t="shared" si="24"/>
        <v>-12</v>
      </c>
      <c r="AQ22" s="113">
        <f t="shared" si="14"/>
        <v>7</v>
      </c>
      <c r="AR22" s="26">
        <v>7</v>
      </c>
      <c r="AS22" s="11">
        <f t="shared" si="15"/>
        <v>7</v>
      </c>
      <c r="AT22" s="26">
        <v>7</v>
      </c>
      <c r="AU22" s="28">
        <f>COUNTIF($AW$16:$AW$24,"&gt;"&amp;AW22)+COUNTIF($AW$16:AW22,AW22)</f>
        <v>7</v>
      </c>
      <c r="AV22" s="26">
        <v>7</v>
      </c>
      <c r="AW22" s="17">
        <f t="shared" si="16"/>
        <v>589300</v>
      </c>
      <c r="AX22" s="17">
        <f t="shared" si="25"/>
        <v>589299.978</v>
      </c>
    </row>
    <row r="23" spans="1:50" ht="21" customHeight="1">
      <c r="A23" s="67">
        <v>8</v>
      </c>
      <c r="B23" s="68">
        <f t="shared" si="0"/>
        <v>8</v>
      </c>
      <c r="C23" s="68">
        <f t="shared" si="1"/>
        <v>8</v>
      </c>
      <c r="D23" s="69">
        <f>VLOOKUP(A23,対戦結果表!$AR$5:$AS$13,2,FALSE)</f>
        <v>9</v>
      </c>
      <c r="E23" s="36" t="str">
        <f>VLOOKUP(D23,対戦結果表!$C$5:$D$13,2)</f>
        <v>相東ＳＣ</v>
      </c>
      <c r="F23" s="37">
        <f t="shared" si="17"/>
        <v>0</v>
      </c>
      <c r="G23" s="49" t="str">
        <f t="shared" si="18"/>
        <v>●</v>
      </c>
      <c r="H23" s="51">
        <f t="shared" si="19"/>
        <v>5</v>
      </c>
      <c r="I23" s="50">
        <f t="shared" si="26"/>
        <v>0</v>
      </c>
      <c r="J23" s="49" t="str">
        <f t="shared" si="27"/>
        <v>●</v>
      </c>
      <c r="K23" s="51">
        <f t="shared" si="28"/>
        <v>3</v>
      </c>
      <c r="L23" s="50">
        <f t="shared" si="30"/>
        <v>0</v>
      </c>
      <c r="M23" s="49" t="str">
        <f t="shared" si="32"/>
        <v>●</v>
      </c>
      <c r="N23" s="51">
        <f t="shared" si="31"/>
        <v>4</v>
      </c>
      <c r="O23" s="50">
        <f t="shared" si="33"/>
        <v>1</v>
      </c>
      <c r="P23" s="49" t="str">
        <f t="shared" si="36"/>
        <v>●</v>
      </c>
      <c r="Q23" s="51">
        <f t="shared" si="35"/>
        <v>4</v>
      </c>
      <c r="R23" s="50">
        <f>VLOOKUP($D23,対戦結果,$D$20*3)</f>
        <v>0</v>
      </c>
      <c r="S23" s="49" t="str">
        <f t="shared" si="38"/>
        <v>△</v>
      </c>
      <c r="T23" s="51">
        <f>VLOOKUP($D23,対戦結果,$D$20*3+2)</f>
        <v>0</v>
      </c>
      <c r="U23" s="50">
        <f>VLOOKUP($D23,対戦結果,$D$21*3)</f>
        <v>0</v>
      </c>
      <c r="V23" s="49" t="str">
        <f t="shared" ref="V23:V24" si="40">IF(U23="","",(IF(U23&gt;W23,"○",IF(U23=W23,"△","●"))))</f>
        <v>●</v>
      </c>
      <c r="W23" s="51">
        <f>VLOOKUP($D23,対戦結果,$D$21*3+2)</f>
        <v>2</v>
      </c>
      <c r="X23" s="50">
        <f>VLOOKUP($D23,対戦結果,$D$22*3)</f>
        <v>2</v>
      </c>
      <c r="Y23" s="49" t="str">
        <f t="shared" ref="Y23" si="41">IF(X23="","",(IF(X23&gt;Z23,"○",IF(X23=Z23,"△","●"))))</f>
        <v>●</v>
      </c>
      <c r="Z23" s="51">
        <f>VLOOKUP($D23,対戦結果,$D$22*3+2)</f>
        <v>4</v>
      </c>
      <c r="AA23" s="60"/>
      <c r="AB23" s="61"/>
      <c r="AC23" s="62"/>
      <c r="AD23" s="50">
        <f t="shared" si="8"/>
        <v>1</v>
      </c>
      <c r="AE23" s="49" t="str">
        <f t="shared" si="9"/>
        <v>○</v>
      </c>
      <c r="AF23" s="52">
        <f t="shared" si="10"/>
        <v>0</v>
      </c>
      <c r="AG23" s="63">
        <f t="shared" si="20"/>
        <v>4</v>
      </c>
      <c r="AH23" s="64">
        <f t="shared" si="21"/>
        <v>8</v>
      </c>
      <c r="AI23" s="64">
        <f t="shared" si="22"/>
        <v>1</v>
      </c>
      <c r="AJ23" s="64">
        <f t="shared" si="11"/>
        <v>1</v>
      </c>
      <c r="AK23" s="64">
        <f t="shared" si="23"/>
        <v>6</v>
      </c>
      <c r="AL23" s="64">
        <f t="shared" si="29"/>
        <v>0</v>
      </c>
      <c r="AM23" s="64">
        <f t="shared" si="12"/>
        <v>0</v>
      </c>
      <c r="AN23" s="64">
        <f>SUM(F23,I23,L23,R23,U23,X23,AD23,O23)</f>
        <v>4</v>
      </c>
      <c r="AO23" s="64">
        <f>SUM(K23,H23,N23,T23,W23,Z23,AF23,Q23)</f>
        <v>22</v>
      </c>
      <c r="AP23" s="64">
        <f t="shared" si="24"/>
        <v>-18</v>
      </c>
      <c r="AQ23" s="113">
        <f t="shared" si="14"/>
        <v>8</v>
      </c>
      <c r="AR23" s="26">
        <v>8</v>
      </c>
      <c r="AS23" s="11">
        <f t="shared" si="15"/>
        <v>8</v>
      </c>
      <c r="AT23" s="26">
        <v>8</v>
      </c>
      <c r="AU23" s="28">
        <f>COUNTIF($AW$16:$AW$24,"&gt;"&amp;AW23)+COUNTIF($AW$16:AW23,AW23)</f>
        <v>8</v>
      </c>
      <c r="AV23" s="26">
        <v>8</v>
      </c>
      <c r="AW23" s="17">
        <f t="shared" si="16"/>
        <v>382400</v>
      </c>
      <c r="AX23" s="17">
        <f t="shared" si="25"/>
        <v>382399.97700000001</v>
      </c>
    </row>
    <row r="24" spans="1:50" ht="21" customHeight="1">
      <c r="A24" s="67">
        <v>9</v>
      </c>
      <c r="B24" s="68">
        <f t="shared" si="0"/>
        <v>9</v>
      </c>
      <c r="C24" s="68">
        <f t="shared" si="1"/>
        <v>9</v>
      </c>
      <c r="D24" s="69">
        <f>VLOOKUP(A24,対戦結果表!$AR$5:$AS$13,2,FALSE)</f>
        <v>2</v>
      </c>
      <c r="E24" s="36" t="str">
        <f>VLOOKUP(D24,対戦結果表!$C$5:$D$13,2)</f>
        <v>愛川ＳＣ</v>
      </c>
      <c r="F24" s="73">
        <f t="shared" si="17"/>
        <v>0</v>
      </c>
      <c r="G24" s="49" t="str">
        <f t="shared" si="18"/>
        <v>●</v>
      </c>
      <c r="H24" s="51">
        <f t="shared" si="19"/>
        <v>3</v>
      </c>
      <c r="I24" s="50">
        <f t="shared" si="26"/>
        <v>1</v>
      </c>
      <c r="J24" s="49" t="str">
        <f t="shared" si="27"/>
        <v>●</v>
      </c>
      <c r="K24" s="51">
        <f t="shared" si="28"/>
        <v>6</v>
      </c>
      <c r="L24" s="50">
        <f t="shared" si="30"/>
        <v>0</v>
      </c>
      <c r="M24" s="49" t="str">
        <f t="shared" si="32"/>
        <v>●</v>
      </c>
      <c r="N24" s="51">
        <f t="shared" si="31"/>
        <v>1</v>
      </c>
      <c r="O24" s="50">
        <f t="shared" si="33"/>
        <v>1</v>
      </c>
      <c r="P24" s="49" t="str">
        <f t="shared" si="36"/>
        <v>●</v>
      </c>
      <c r="Q24" s="51">
        <f t="shared" si="35"/>
        <v>2</v>
      </c>
      <c r="R24" s="50">
        <f>VLOOKUP($D24,対戦結果,$D$20*3)</f>
        <v>0</v>
      </c>
      <c r="S24" s="49" t="str">
        <f t="shared" si="38"/>
        <v>●</v>
      </c>
      <c r="T24" s="51">
        <f>VLOOKUP($D24,対戦結果,$D$20*3+2)</f>
        <v>2</v>
      </c>
      <c r="U24" s="50">
        <f>VLOOKUP($D24,対戦結果,$D$21*3)</f>
        <v>1</v>
      </c>
      <c r="V24" s="49" t="str">
        <f t="shared" si="40"/>
        <v>△</v>
      </c>
      <c r="W24" s="51">
        <f>VLOOKUP($D24,対戦結果,$D$21*3+2)</f>
        <v>1</v>
      </c>
      <c r="X24" s="50">
        <f>VLOOKUP($D24,対戦結果,$D$22*3)</f>
        <v>2</v>
      </c>
      <c r="Y24" s="49" t="str">
        <f t="shared" ref="Y24" si="42">IF(X24="","",(IF(X24&gt;Z24,"○",IF(X24=Z24,"△","●"))))</f>
        <v>△</v>
      </c>
      <c r="Z24" s="51">
        <f>VLOOKUP($D24,対戦結果,$D$22*3+2)</f>
        <v>2</v>
      </c>
      <c r="AA24" s="50">
        <f>VLOOKUP($D24,対戦結果,$D$23*3)</f>
        <v>0</v>
      </c>
      <c r="AB24" s="49" t="str">
        <f t="shared" ref="AB24" si="43">IF(AA24="","",(IF(AA24&gt;AC24,"○",IF(AA24=AC24,"△","●"))))</f>
        <v>●</v>
      </c>
      <c r="AC24" s="51">
        <f>VLOOKUP($D24,対戦結果,$D$23*3+2)</f>
        <v>1</v>
      </c>
      <c r="AD24" s="60"/>
      <c r="AE24" s="61"/>
      <c r="AF24" s="62"/>
      <c r="AG24" s="63">
        <f t="shared" si="20"/>
        <v>2</v>
      </c>
      <c r="AH24" s="64">
        <f t="shared" si="21"/>
        <v>8</v>
      </c>
      <c r="AI24" s="64">
        <f t="shared" si="22"/>
        <v>0</v>
      </c>
      <c r="AJ24" s="64">
        <f t="shared" si="11"/>
        <v>2</v>
      </c>
      <c r="AK24" s="64">
        <f t="shared" si="23"/>
        <v>6</v>
      </c>
      <c r="AL24" s="64">
        <f t="shared" si="29"/>
        <v>0</v>
      </c>
      <c r="AM24" s="64">
        <f t="shared" si="12"/>
        <v>0</v>
      </c>
      <c r="AN24" s="64">
        <f>SUM(F24,I24,L24,R24,U24,X24,AA24,O24)</f>
        <v>5</v>
      </c>
      <c r="AO24" s="64">
        <f>SUM(K24,H24,N24,T24,W24,Z24,AC24,Q24)</f>
        <v>18</v>
      </c>
      <c r="AP24" s="64">
        <f t="shared" si="24"/>
        <v>-13</v>
      </c>
      <c r="AQ24" s="113">
        <f t="shared" si="14"/>
        <v>9</v>
      </c>
      <c r="AR24" s="26">
        <v>9</v>
      </c>
      <c r="AS24" s="11">
        <f t="shared" si="15"/>
        <v>9</v>
      </c>
      <c r="AT24" s="26">
        <v>9</v>
      </c>
      <c r="AU24" s="28">
        <f>COUNTIF($AW$16:$AW$24,"&gt;"&amp;AW24)+COUNTIF($AW$16:AW24,AW24)</f>
        <v>9</v>
      </c>
      <c r="AV24" s="26">
        <v>9</v>
      </c>
      <c r="AW24" s="17">
        <f t="shared" si="16"/>
        <v>187500</v>
      </c>
      <c r="AX24" s="17">
        <f t="shared" si="25"/>
        <v>187499.976</v>
      </c>
    </row>
    <row r="25" spans="1:50">
      <c r="E25" s="106"/>
      <c r="F25" s="7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10"/>
    </row>
    <row r="26" spans="1:50">
      <c r="E26" s="115"/>
      <c r="F26" s="116" t="s">
        <v>94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7"/>
    </row>
    <row r="32" spans="1:50">
      <c r="AQ32" s="1"/>
      <c r="AW32" s="12"/>
      <c r="AX32" s="12"/>
    </row>
    <row r="38" spans="43:43">
      <c r="AQ38" s="1"/>
    </row>
    <row r="39" spans="43:43">
      <c r="AQ39" s="1"/>
    </row>
  </sheetData>
  <mergeCells count="15">
    <mergeCell ref="R12:U13"/>
    <mergeCell ref="P12:Q13"/>
    <mergeCell ref="X15:Z15"/>
    <mergeCell ref="AN12:AP12"/>
    <mergeCell ref="L1:AL3"/>
    <mergeCell ref="AA15:AC15"/>
    <mergeCell ref="AD15:AF15"/>
    <mergeCell ref="U15:W15"/>
    <mergeCell ref="E12:L13"/>
    <mergeCell ref="M12:N13"/>
    <mergeCell ref="F15:H15"/>
    <mergeCell ref="I15:K15"/>
    <mergeCell ref="L15:N15"/>
    <mergeCell ref="O15:Q15"/>
    <mergeCell ref="R15:T15"/>
  </mergeCells>
  <phoneticPr fontId="1"/>
  <pageMargins left="0.7" right="0.7" top="0.75" bottom="0.75" header="0.3" footer="0.3"/>
  <pageSetup paperSize="9" scale="33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2"/>
  <sheetViews>
    <sheetView workbookViewId="0">
      <selection activeCell="E15" sqref="E15"/>
    </sheetView>
  </sheetViews>
  <sheetFormatPr defaultRowHeight="13.5"/>
  <sheetData>
    <row r="3" spans="1:11" ht="14.25">
      <c r="A3" s="15" t="s">
        <v>28</v>
      </c>
      <c r="B3" s="25" t="s">
        <v>29</v>
      </c>
      <c r="C3" s="15" t="s">
        <v>1</v>
      </c>
      <c r="D3" s="10" t="s">
        <v>9</v>
      </c>
      <c r="E3" s="10" t="s">
        <v>15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16</v>
      </c>
    </row>
    <row r="4" spans="1:11" ht="15">
      <c r="A4" s="16">
        <f>+戦績表!B16</f>
        <v>1</v>
      </c>
      <c r="B4" s="32">
        <f>+戦績表!D16</f>
        <v>6</v>
      </c>
      <c r="C4" s="15" t="str">
        <f>+戦績表!E16</f>
        <v>ブレッサ</v>
      </c>
      <c r="D4" s="16">
        <f>+戦績表!AG16</f>
        <v>21</v>
      </c>
      <c r="E4" s="16">
        <f>+戦績表!AH16</f>
        <v>8</v>
      </c>
      <c r="F4" s="16">
        <f>+戦績表!AI16</f>
        <v>7</v>
      </c>
      <c r="G4" s="16">
        <f>+戦績表!AJ16</f>
        <v>0</v>
      </c>
      <c r="H4" s="16">
        <f>+戦績表!AK16</f>
        <v>1</v>
      </c>
      <c r="I4" s="16">
        <f>+戦績表!AN16</f>
        <v>28</v>
      </c>
      <c r="J4" s="16">
        <f>+戦績表!AO16</f>
        <v>5</v>
      </c>
      <c r="K4" s="16">
        <f>+戦績表!AP16</f>
        <v>23</v>
      </c>
    </row>
    <row r="5" spans="1:11" ht="15">
      <c r="A5" s="16">
        <f>+戦績表!B17</f>
        <v>2</v>
      </c>
      <c r="B5" s="32">
        <f>+戦績表!D17</f>
        <v>3</v>
      </c>
      <c r="C5" s="15" t="str">
        <f>+戦績表!E17</f>
        <v>秦野FC</v>
      </c>
      <c r="D5" s="16">
        <f>+戦績表!AG17</f>
        <v>21</v>
      </c>
      <c r="E5" s="16">
        <f>+戦績表!AH17</f>
        <v>8</v>
      </c>
      <c r="F5" s="16">
        <f>+戦績表!AI17</f>
        <v>7</v>
      </c>
      <c r="G5" s="16">
        <f>+戦績表!AJ17</f>
        <v>0</v>
      </c>
      <c r="H5" s="16">
        <f>+戦績表!AK17</f>
        <v>1</v>
      </c>
      <c r="I5" s="16">
        <f>+戦績表!AN17</f>
        <v>25</v>
      </c>
      <c r="J5" s="16">
        <f>+戦績表!AO17</f>
        <v>6</v>
      </c>
      <c r="K5" s="16">
        <f>+戦績表!AP17</f>
        <v>19</v>
      </c>
    </row>
    <row r="6" spans="1:11" ht="15">
      <c r="A6" s="16">
        <f>+戦績表!B18</f>
        <v>3</v>
      </c>
      <c r="B6" s="32">
        <f>+戦績表!D18</f>
        <v>8</v>
      </c>
      <c r="C6" s="15" t="str">
        <f>+戦績表!E18</f>
        <v>麻溝ＳＳＳ</v>
      </c>
      <c r="D6" s="16">
        <f>+戦績表!AG18</f>
        <v>13</v>
      </c>
      <c r="E6" s="16">
        <f>+戦績表!AH18</f>
        <v>8</v>
      </c>
      <c r="F6" s="16">
        <f>+戦績表!AI18</f>
        <v>4</v>
      </c>
      <c r="G6" s="16">
        <f>+戦績表!AJ18</f>
        <v>1</v>
      </c>
      <c r="H6" s="16">
        <f>+戦績表!AK18</f>
        <v>3</v>
      </c>
      <c r="I6" s="16">
        <f>+戦績表!AN18</f>
        <v>13</v>
      </c>
      <c r="J6" s="16">
        <f>+戦績表!AO18</f>
        <v>10</v>
      </c>
      <c r="K6" s="16">
        <f>+戦績表!AP18</f>
        <v>3</v>
      </c>
    </row>
    <row r="7" spans="1:11" ht="15">
      <c r="A7" s="16">
        <f>+戦績表!B19</f>
        <v>4</v>
      </c>
      <c r="B7" s="32">
        <f>+戦績表!D19</f>
        <v>5</v>
      </c>
      <c r="C7" s="15" t="str">
        <f>+戦績表!E19</f>
        <v>鶴巻Ｄ</v>
      </c>
      <c r="D7" s="16">
        <f>+戦績表!AG19</f>
        <v>13</v>
      </c>
      <c r="E7" s="16">
        <f>+戦績表!AH19</f>
        <v>8</v>
      </c>
      <c r="F7" s="16">
        <f>+戦績表!AI19</f>
        <v>4</v>
      </c>
      <c r="G7" s="16">
        <f>+戦績表!AJ19</f>
        <v>1</v>
      </c>
      <c r="H7" s="16">
        <f>+戦績表!AK19</f>
        <v>3</v>
      </c>
      <c r="I7" s="16">
        <f>+戦績表!AN19</f>
        <v>16</v>
      </c>
      <c r="J7" s="16">
        <f>+戦績表!AO19</f>
        <v>15</v>
      </c>
      <c r="K7" s="16">
        <f>+戦績表!AP19</f>
        <v>1</v>
      </c>
    </row>
    <row r="8" spans="1:11" ht="15">
      <c r="A8" s="16">
        <f>+戦績表!B20</f>
        <v>5</v>
      </c>
      <c r="B8" s="32">
        <f>+戦績表!D20</f>
        <v>7</v>
      </c>
      <c r="C8" s="15" t="str">
        <f>+戦績表!E20</f>
        <v>東柏ＳＣ</v>
      </c>
      <c r="D8" s="16">
        <f>+戦績表!AG20</f>
        <v>11</v>
      </c>
      <c r="E8" s="16">
        <f>+戦績表!AH20</f>
        <v>8</v>
      </c>
      <c r="F8" s="16">
        <f>+戦績表!AI20</f>
        <v>3</v>
      </c>
      <c r="G8" s="16">
        <f>+戦績表!AJ20</f>
        <v>2</v>
      </c>
      <c r="H8" s="16">
        <f>+戦績表!AK20</f>
        <v>3</v>
      </c>
      <c r="I8" s="16">
        <f>+戦績表!AN20</f>
        <v>14</v>
      </c>
      <c r="J8" s="16">
        <f>+戦績表!AO20</f>
        <v>15</v>
      </c>
      <c r="K8" s="16">
        <f>+戦績表!AP20</f>
        <v>-1</v>
      </c>
    </row>
    <row r="9" spans="1:11" ht="15">
      <c r="A9" s="16">
        <f>+戦績表!B21</f>
        <v>6</v>
      </c>
      <c r="B9" s="32">
        <f>+戦績表!D21</f>
        <v>4</v>
      </c>
      <c r="C9" s="15" t="str">
        <f>+戦績表!E21</f>
        <v>秦野本町Ｂ</v>
      </c>
      <c r="D9" s="16">
        <f>+戦績表!AG21</f>
        <v>11</v>
      </c>
      <c r="E9" s="16">
        <f>+戦績表!AH21</f>
        <v>8</v>
      </c>
      <c r="F9" s="16">
        <f>+戦績表!AI21</f>
        <v>3</v>
      </c>
      <c r="G9" s="16">
        <f>+戦績表!AJ21</f>
        <v>2</v>
      </c>
      <c r="H9" s="16">
        <f>+戦績表!AK21</f>
        <v>3</v>
      </c>
      <c r="I9" s="16">
        <f>+戦績表!AN21</f>
        <v>12</v>
      </c>
      <c r="J9" s="16">
        <f>+戦績表!AO21</f>
        <v>14</v>
      </c>
      <c r="K9" s="16">
        <f>+戦績表!AP21</f>
        <v>-2</v>
      </c>
    </row>
    <row r="10" spans="1:11" ht="15">
      <c r="A10" s="16">
        <f>+戦績表!B22</f>
        <v>7</v>
      </c>
      <c r="B10" s="32">
        <f>+戦績表!D22</f>
        <v>1</v>
      </c>
      <c r="C10" s="15" t="str">
        <f>+戦績表!E22</f>
        <v>ＢＪ</v>
      </c>
      <c r="D10" s="16">
        <f>+戦績表!AG22</f>
        <v>6</v>
      </c>
      <c r="E10" s="16">
        <f>+戦績表!AH22</f>
        <v>8</v>
      </c>
      <c r="F10" s="16">
        <f>+戦績表!AI22</f>
        <v>1</v>
      </c>
      <c r="G10" s="16">
        <f>+戦績表!AJ22</f>
        <v>3</v>
      </c>
      <c r="H10" s="16">
        <f>+戦績表!AK22</f>
        <v>4</v>
      </c>
      <c r="I10" s="16">
        <f>+戦績表!AN22</f>
        <v>13</v>
      </c>
      <c r="J10" s="16">
        <f>+戦績表!AO22</f>
        <v>25</v>
      </c>
      <c r="K10" s="16">
        <f>+戦績表!AP22</f>
        <v>-12</v>
      </c>
    </row>
    <row r="11" spans="1:11" ht="15">
      <c r="A11" s="16">
        <f>+戦績表!B23</f>
        <v>8</v>
      </c>
      <c r="B11" s="32">
        <f>+戦績表!D23</f>
        <v>9</v>
      </c>
      <c r="C11" s="15" t="str">
        <f>+戦績表!E23</f>
        <v>相東ＳＣ</v>
      </c>
      <c r="D11" s="16">
        <f>+戦績表!AG23</f>
        <v>4</v>
      </c>
      <c r="E11" s="16">
        <f>+戦績表!AH23</f>
        <v>8</v>
      </c>
      <c r="F11" s="16">
        <f>+戦績表!AI23</f>
        <v>1</v>
      </c>
      <c r="G11" s="16">
        <f>+戦績表!AJ23</f>
        <v>1</v>
      </c>
      <c r="H11" s="16">
        <f>+戦績表!AK23</f>
        <v>6</v>
      </c>
      <c r="I11" s="16">
        <f>+戦績表!AN23</f>
        <v>4</v>
      </c>
      <c r="J11" s="16">
        <f>+戦績表!AO23</f>
        <v>22</v>
      </c>
      <c r="K11" s="16">
        <f>+戦績表!AP23</f>
        <v>-18</v>
      </c>
    </row>
    <row r="12" spans="1:11" ht="15">
      <c r="A12" s="16">
        <f>+戦績表!B24</f>
        <v>9</v>
      </c>
      <c r="B12" s="32">
        <f>+戦績表!D24</f>
        <v>2</v>
      </c>
      <c r="C12" s="15" t="str">
        <f>+戦績表!E24</f>
        <v>愛川ＳＣ</v>
      </c>
      <c r="D12" s="16">
        <f>+戦績表!AG24</f>
        <v>2</v>
      </c>
      <c r="E12" s="16">
        <f>+戦績表!AH24</f>
        <v>8</v>
      </c>
      <c r="F12" s="16">
        <f>+戦績表!AI24</f>
        <v>0</v>
      </c>
      <c r="G12" s="16">
        <f>+戦績表!AJ24</f>
        <v>2</v>
      </c>
      <c r="H12" s="16">
        <f>+戦績表!AK24</f>
        <v>6</v>
      </c>
      <c r="I12" s="16">
        <f>+戦績表!AN24</f>
        <v>5</v>
      </c>
      <c r="J12" s="16">
        <f>+戦績表!AO24</f>
        <v>18</v>
      </c>
      <c r="K12" s="16">
        <f>+戦績表!AP24</f>
        <v>-13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リーグ戦成績表入力手順</vt:lpstr>
      <vt:lpstr>チームテーブル</vt:lpstr>
      <vt:lpstr>対戦表</vt:lpstr>
      <vt:lpstr>対戦結果表</vt:lpstr>
      <vt:lpstr>戦績表</vt:lpstr>
      <vt:lpstr>順位表</vt:lpstr>
      <vt:lpstr>戦績表!Print_Area</vt:lpstr>
      <vt:lpstr>対戦結果</vt:lpstr>
      <vt:lpstr>リーグ戦成績表入力手順!対戦成績</vt:lpstr>
      <vt:lpstr>対戦成績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FAKJ-11</dc:creator>
  <cp:lastModifiedBy>endo@anser.co.jp</cp:lastModifiedBy>
  <cp:lastPrinted>2016-09-08T09:30:08Z</cp:lastPrinted>
  <dcterms:created xsi:type="dcterms:W3CDTF">2014-05-24T06:58:35Z</dcterms:created>
  <dcterms:modified xsi:type="dcterms:W3CDTF">2016-09-08T09:31:21Z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412696149</vt:i4>
  </property>
  <property fmtid="{D5CDD505-2E9C-101B-9397-08002B2CF9AE}" pid="3" name="_NewReviewCycle">
    <vt:lpwstr/>
  </property>
  <property fmtid="{D5CDD505-2E9C-101B-9397-08002B2CF9AE}" pid="4" name="_EmailSubject">
    <vt:lpwstr>ﾘｰｸﾞ戦結果集計</vt:lpwstr>
  </property>
  <property fmtid="{D5CDD505-2E9C-101B-9397-08002B2CF9AE}" pid="5" name="_AuthorEmail">
    <vt:lpwstr>tsukada-n@mail.nissan.co.jp</vt:lpwstr>
  </property>
  <property fmtid="{D5CDD505-2E9C-101B-9397-08002B2CF9AE}" pid="6" name="_AuthorEmailDisplayName">
    <vt:lpwstr>TSUKADA, NAOTAKA</vt:lpwstr>
  </property>
  <property fmtid="{D5CDD505-2E9C-101B-9397-08002B2CF9AE}" pid="7" name="_ReviewingToolsShownOnce">
    <vt:lpwstr/>
  </property>
</Properties>
</file>